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050" activeTab="0"/>
  </bookViews>
  <sheets>
    <sheet name="9.11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<sst xmlns="http://schemas.openxmlformats.org/spreadsheetml/2006/main" count="46" uniqueCount="42">
  <si>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2x1</t>
  </si>
  <si>
    <t>3x1</t>
  </si>
  <si>
    <t>($ millones)</t>
  </si>
  <si>
    <t>2003 sep</t>
  </si>
  <si>
    <t>Ventas</t>
  </si>
  <si>
    <t>Coste de ventas</t>
  </si>
  <si>
    <t>Marketing y ventas</t>
  </si>
  <si>
    <t>Otros gastos</t>
  </si>
  <si>
    <t>Amortización intangibles</t>
  </si>
  <si>
    <t>Pérdidas en inversiones</t>
  </si>
  <si>
    <t>Intereses y otros netos</t>
  </si>
  <si>
    <t>Beneficio neto</t>
  </si>
  <si>
    <t>Pérdidas acumuladas</t>
  </si>
  <si>
    <t>Coste de ventas/ventas</t>
  </si>
  <si>
    <t>Marketing y ventas/ventas</t>
  </si>
  <si>
    <t>Otros gastos/ventas</t>
  </si>
  <si>
    <t xml:space="preserve"> Beneficio/ventas</t>
  </si>
  <si>
    <t>Caja</t>
  </si>
  <si>
    <t>Inversiones temporales</t>
  </si>
  <si>
    <t>Circulante neto</t>
  </si>
  <si>
    <t>Activo total</t>
  </si>
  <si>
    <t>Deuda a largo</t>
  </si>
  <si>
    <t>Recursos propios</t>
  </si>
  <si>
    <t>Millones de acciones</t>
  </si>
  <si>
    <t>(millones de dólares)</t>
  </si>
  <si>
    <t>Activo</t>
  </si>
  <si>
    <t>Pasivo</t>
  </si>
  <si>
    <t>Proveedores</t>
  </si>
  <si>
    <t>Otros pasivos a corto</t>
  </si>
  <si>
    <t>Inventarios</t>
  </si>
  <si>
    <t>Otro circulante</t>
  </si>
  <si>
    <t>Activo fijo neto</t>
  </si>
  <si>
    <t xml:space="preserve">  Nominal</t>
  </si>
  <si>
    <t>Otras inversiones</t>
  </si>
  <si>
    <t xml:space="preserve">  Prima de emisión</t>
  </si>
  <si>
    <t>Intangibles</t>
  </si>
  <si>
    <t xml:space="preserve">  Otros</t>
  </si>
  <si>
    <t>Otros activos</t>
  </si>
  <si>
    <t xml:space="preserve">  Beneficios retenidos </t>
  </si>
  <si>
    <t>Total activo</t>
  </si>
  <si>
    <t>Total pasivo</t>
  </si>
  <si>
    <t xml:space="preserve">Splits: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</si>
</sst>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"/>
    <numFmt numFmtId="174" formatCode="0.0%"/>
    <numFmt numFmtId="175" formatCode="mmm/yyyy"/>
  </numFmts>
  <fonts count="6">
    <font>
      <sz val="10"/>
      <name val="Arial"/>
      <family val="0"/>
    </font>
    <font>
      <sz val="8"/>
      <name val="Tms Rmn"/>
      <family val="0"/>
    </font>
    <font>
      <sz val="8"/>
      <name val="Arial Narrow"/>
      <family val="0"/>
    </font>
    <font>
      <b/>
      <sz val="8"/>
      <name val="Tms Rmn"/>
      <family val="0"/>
    </font>
    <font>
      <i/>
      <sz val="8"/>
      <name val="Tms Rmn"/>
      <family val="0"/>
    </font>
    <font>
      <b/>
      <i/>
      <sz val="8"/>
      <name val="Tms Rm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4" fontId="2" fillId="0" borderId="0" xfId="0" applyNumberFormat="1" applyFont="1" applyAlignment="1">
      <alignment/>
    </xf>
    <xf numFmtId="14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172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173" fontId="3" fillId="0" borderId="3" xfId="0" applyNumberFormat="1" applyFont="1" applyBorder="1" applyAlignment="1">
      <alignment/>
    </xf>
    <xf numFmtId="173" fontId="3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17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72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174" fontId="4" fillId="0" borderId="1" xfId="19" applyNumberFormat="1" applyFont="1" applyBorder="1" applyAlignment="1">
      <alignment/>
    </xf>
    <xf numFmtId="0" fontId="1" fillId="0" borderId="5" xfId="0" applyFont="1" applyBorder="1" applyAlignment="1">
      <alignment/>
    </xf>
    <xf numFmtId="172" fontId="1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172" fontId="1" fillId="0" borderId="6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172" fontId="1" fillId="0" borderId="7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5" fillId="0" borderId="8" xfId="0" applyFont="1" applyBorder="1" applyAlignment="1">
      <alignment/>
    </xf>
    <xf numFmtId="175" fontId="1" fillId="0" borderId="7" xfId="0" applyNumberFormat="1" applyFont="1" applyBorder="1" applyAlignment="1">
      <alignment/>
    </xf>
    <xf numFmtId="175" fontId="1" fillId="0" borderId="9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5" fontId="5" fillId="0" borderId="0" xfId="0" applyNumberFormat="1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3" fontId="3" fillId="0" borderId="5" xfId="0" applyNumberFormat="1" applyFont="1" applyBorder="1" applyAlignment="1">
      <alignment/>
    </xf>
    <xf numFmtId="0" fontId="3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41"/>
  <sheetViews>
    <sheetView tabSelected="1" workbookViewId="0" topLeftCell="A1">
      <selection activeCell="M16" sqref="M16"/>
    </sheetView>
  </sheetViews>
  <sheetFormatPr defaultColWidth="9.140625" defaultRowHeight="12.75"/>
  <cols>
    <col min="1" max="1" width="18.57421875" style="1" customWidth="1"/>
    <col min="2" max="5" width="6.8515625" style="1" customWidth="1"/>
    <col min="6" max="9" width="7.421875" style="1" customWidth="1"/>
    <col min="10" max="10" width="7.7109375" style="1" customWidth="1"/>
    <col min="11" max="16384" width="10.28125" style="1" customWidth="1"/>
  </cols>
  <sheetData>
    <row r="2" spans="1:10" ht="10.5">
      <c r="A2" s="4" t="s">
        <v>2</v>
      </c>
      <c r="B2" s="5">
        <v>1995</v>
      </c>
      <c r="C2" s="5">
        <f>B2+1</f>
        <v>1996</v>
      </c>
      <c r="D2" s="5">
        <f>C2+1</f>
        <v>1997</v>
      </c>
      <c r="E2" s="5">
        <f>D2+1</f>
        <v>1998</v>
      </c>
      <c r="F2" s="5">
        <f>E2+1</f>
        <v>1999</v>
      </c>
      <c r="G2" s="6">
        <v>2000</v>
      </c>
      <c r="H2" s="6">
        <v>2001</v>
      </c>
      <c r="I2" s="6">
        <v>2002</v>
      </c>
      <c r="J2" s="6" t="s">
        <v>3</v>
      </c>
    </row>
    <row r="3" spans="1:10" ht="10.5">
      <c r="A3" s="7" t="s">
        <v>4</v>
      </c>
      <c r="B3" s="8">
        <v>0.511</v>
      </c>
      <c r="C3" s="8">
        <v>15.746</v>
      </c>
      <c r="D3" s="8">
        <v>147.787</v>
      </c>
      <c r="E3" s="8">
        <v>610</v>
      </c>
      <c r="F3" s="9">
        <v>1639.8</v>
      </c>
      <c r="G3" s="9">
        <v>2762</v>
      </c>
      <c r="H3" s="9">
        <v>3122.4</v>
      </c>
      <c r="I3" s="9">
        <v>3932.9</v>
      </c>
      <c r="J3" s="9">
        <f>1134.5+1099.912+1083.559</f>
        <v>3317.9710000000005</v>
      </c>
    </row>
    <row r="4" spans="1:10" ht="10.5">
      <c r="A4" s="7" t="s">
        <v>5</v>
      </c>
      <c r="B4" s="8">
        <v>0.409</v>
      </c>
      <c r="C4" s="8">
        <v>12.287</v>
      </c>
      <c r="D4" s="8">
        <v>118.969</v>
      </c>
      <c r="E4" s="8">
        <v>476.2</v>
      </c>
      <c r="F4" s="9">
        <v>1349.194</v>
      </c>
      <c r="G4" s="9">
        <v>2106.2</v>
      </c>
      <c r="H4" s="9">
        <v>2323.9</v>
      </c>
      <c r="I4" s="9">
        <v>2940.3</v>
      </c>
      <c r="J4" s="9">
        <f>848.64+825.99+812.977</f>
        <v>2487.607</v>
      </c>
    </row>
    <row r="5" spans="1:10" ht="10.5">
      <c r="A5" s="7" t="s">
        <v>6</v>
      </c>
      <c r="B5" s="8">
        <v>0.2</v>
      </c>
      <c r="C5" s="8">
        <v>6.1</v>
      </c>
      <c r="D5" s="8">
        <v>40.5</v>
      </c>
      <c r="E5" s="8">
        <v>133</v>
      </c>
      <c r="F5" s="9">
        <v>413.15</v>
      </c>
      <c r="G5" s="9">
        <v>594.5</v>
      </c>
      <c r="H5" s="9">
        <v>512.4</v>
      </c>
      <c r="I5" s="9">
        <v>517.8</v>
      </c>
      <c r="J5" s="9">
        <f>107.057+28.943+25.326+107.455+103.705+28.227</f>
        <v>400.71299999999997</v>
      </c>
    </row>
    <row r="6" spans="1:10" ht="10.5">
      <c r="A6" s="7" t="s">
        <v>7</v>
      </c>
      <c r="B6" s="8">
        <v>0.205</v>
      </c>
      <c r="C6" s="8">
        <v>3.802</v>
      </c>
      <c r="D6" s="8">
        <v>20.913</v>
      </c>
      <c r="E6" s="8">
        <f>112.76-E7-E8</f>
        <v>67.261</v>
      </c>
      <c r="F6" s="9">
        <f>896.4-F5-F7</f>
        <v>268.55600000000004</v>
      </c>
      <c r="G6" s="9">
        <v>623.1</v>
      </c>
      <c r="H6" s="9">
        <v>528.2</v>
      </c>
      <c r="I6" s="9">
        <v>405.2</v>
      </c>
      <c r="J6" s="9">
        <f>233.89+232.105+231.357-J5-J7+1</f>
        <v>295.028</v>
      </c>
    </row>
    <row r="7" spans="1:10" ht="10.5">
      <c r="A7" s="7" t="s">
        <v>8</v>
      </c>
      <c r="B7" s="8"/>
      <c r="C7" s="8"/>
      <c r="D7" s="8"/>
      <c r="E7" s="8">
        <v>42.599</v>
      </c>
      <c r="F7" s="9">
        <v>214.694</v>
      </c>
      <c r="G7" s="9">
        <v>301.772</v>
      </c>
      <c r="H7" s="9">
        <v>181.033</v>
      </c>
      <c r="I7" s="9">
        <v>5.5</v>
      </c>
      <c r="J7" s="9">
        <f>0.786+0.913+0.912</f>
        <v>2.611</v>
      </c>
    </row>
    <row r="8" spans="1:10" ht="10.5">
      <c r="A8" s="7" t="s">
        <v>9</v>
      </c>
      <c r="B8" s="8"/>
      <c r="C8" s="8"/>
      <c r="D8" s="8"/>
      <c r="E8" s="8">
        <v>2.9</v>
      </c>
      <c r="F8" s="9">
        <v>76.8</v>
      </c>
      <c r="G8" s="9">
        <v>304.59</v>
      </c>
      <c r="H8" s="9">
        <v>30</v>
      </c>
      <c r="I8" s="9">
        <v>4</v>
      </c>
      <c r="J8" s="9">
        <v>0</v>
      </c>
    </row>
    <row r="9" spans="1:10" ht="11.25" thickBot="1">
      <c r="A9" s="7" t="s">
        <v>10</v>
      </c>
      <c r="B9" s="8">
        <v>0</v>
      </c>
      <c r="C9" s="8">
        <v>-0.197</v>
      </c>
      <c r="D9" s="8">
        <v>-1.575</v>
      </c>
      <c r="E9" s="8">
        <v>12.586</v>
      </c>
      <c r="F9" s="9">
        <v>37.444</v>
      </c>
      <c r="G9" s="9">
        <v>242.8</v>
      </c>
      <c r="H9" s="9">
        <v>114.17</v>
      </c>
      <c r="I9" s="9">
        <v>209</v>
      </c>
      <c r="J9" s="9">
        <f>36.368+85.137+48.91</f>
        <v>170.415</v>
      </c>
    </row>
    <row r="10" spans="1:12" s="14" customFormat="1" ht="11.25" thickBot="1">
      <c r="A10" s="10" t="s">
        <v>11</v>
      </c>
      <c r="B10" s="11">
        <f aca="true" t="shared" si="0" ref="B10:J10">B3-B4-B5-B6-B7-B9-B8</f>
        <v>-0.30299999999999994</v>
      </c>
      <c r="C10" s="12">
        <f t="shared" si="0"/>
        <v>-6.2459999999999996</v>
      </c>
      <c r="D10" s="12">
        <f t="shared" si="0"/>
        <v>-31.019999999999985</v>
      </c>
      <c r="E10" s="12">
        <f t="shared" si="0"/>
        <v>-124.54599999999998</v>
      </c>
      <c r="F10" s="13">
        <f t="shared" si="0"/>
        <v>-720.0379999999999</v>
      </c>
      <c r="G10" s="13">
        <f t="shared" si="0"/>
        <v>-1410.9619999999998</v>
      </c>
      <c r="H10" s="13">
        <f t="shared" si="0"/>
        <v>-567.303</v>
      </c>
      <c r="I10" s="13">
        <f t="shared" si="0"/>
        <v>-148.90000000000003</v>
      </c>
      <c r="J10" s="13">
        <f t="shared" si="0"/>
        <v>-38.40299999999948</v>
      </c>
      <c r="K10" s="1"/>
      <c r="L10" s="1"/>
    </row>
    <row r="11" spans="1:12" s="18" customFormat="1" ht="10.5">
      <c r="A11" s="15" t="s">
        <v>12</v>
      </c>
      <c r="B11" s="16">
        <f>B10</f>
        <v>-0.30299999999999994</v>
      </c>
      <c r="C11" s="16">
        <f aca="true" t="shared" si="1" ref="C11:J11">B11+C10</f>
        <v>-6.5489999999999995</v>
      </c>
      <c r="D11" s="16">
        <f t="shared" si="1"/>
        <v>-37.56899999999999</v>
      </c>
      <c r="E11" s="16">
        <f t="shared" si="1"/>
        <v>-162.11499999999995</v>
      </c>
      <c r="F11" s="17">
        <f t="shared" si="1"/>
        <v>-882.1529999999998</v>
      </c>
      <c r="G11" s="17">
        <f t="shared" si="1"/>
        <v>-2293.115</v>
      </c>
      <c r="H11" s="17">
        <f t="shared" si="1"/>
        <v>-2860.4179999999997</v>
      </c>
      <c r="I11" s="17">
        <f t="shared" si="1"/>
        <v>-3009.3179999999998</v>
      </c>
      <c r="J11" s="17">
        <f t="shared" si="1"/>
        <v>-3047.720999999999</v>
      </c>
      <c r="K11" s="1"/>
      <c r="L11" s="1"/>
    </row>
    <row r="12" spans="2:10" ht="6.75" customHeight="1">
      <c r="B12" s="19"/>
      <c r="C12" s="19"/>
      <c r="D12" s="19"/>
      <c r="E12" s="19"/>
      <c r="F12" s="20"/>
      <c r="G12" s="20"/>
      <c r="H12" s="20"/>
      <c r="I12" s="20"/>
      <c r="J12" s="20"/>
    </row>
    <row r="13" spans="1:12" s="18" customFormat="1" ht="10.5">
      <c r="A13" s="21" t="s">
        <v>13</v>
      </c>
      <c r="B13" s="22">
        <f aca="true" t="shared" si="2" ref="B13:G13">B4/B3</f>
        <v>0.8003913894324852</v>
      </c>
      <c r="C13" s="22">
        <f t="shared" si="2"/>
        <v>0.7803251619458911</v>
      </c>
      <c r="D13" s="22">
        <f t="shared" si="2"/>
        <v>0.8050031464201858</v>
      </c>
      <c r="E13" s="22">
        <f t="shared" si="2"/>
        <v>0.780655737704918</v>
      </c>
      <c r="F13" s="22">
        <f t="shared" si="2"/>
        <v>0.8227796072691792</v>
      </c>
      <c r="G13" s="22">
        <f t="shared" si="2"/>
        <v>0.7625633598841418</v>
      </c>
      <c r="H13" s="22">
        <f>H4/H3</f>
        <v>0.7442672303356392</v>
      </c>
      <c r="I13" s="22">
        <f>I4/I3</f>
        <v>0.7476162628086145</v>
      </c>
      <c r="J13" s="22">
        <f>J4/J3</f>
        <v>0.7497374148236978</v>
      </c>
      <c r="K13" s="1"/>
      <c r="L13" s="1"/>
    </row>
    <row r="14" spans="1:10" s="18" customFormat="1" ht="10.5">
      <c r="A14" s="21" t="s">
        <v>14</v>
      </c>
      <c r="B14" s="22">
        <f aca="true" t="shared" si="3" ref="B14:G14">B5/B3</f>
        <v>0.39138943248532293</v>
      </c>
      <c r="C14" s="22">
        <f t="shared" si="3"/>
        <v>0.38739997459672293</v>
      </c>
      <c r="D14" s="22">
        <f t="shared" si="3"/>
        <v>0.27404304844133787</v>
      </c>
      <c r="E14" s="22">
        <f t="shared" si="3"/>
        <v>0.2180327868852459</v>
      </c>
      <c r="F14" s="22">
        <f t="shared" si="3"/>
        <v>0.25195145749481646</v>
      </c>
      <c r="G14" s="22">
        <f t="shared" si="3"/>
        <v>0.21524257784214337</v>
      </c>
      <c r="H14" s="22">
        <f>H5/H3</f>
        <v>0.1641045349730976</v>
      </c>
      <c r="I14" s="22">
        <f>I5/I3</f>
        <v>0.13165857255460345</v>
      </c>
      <c r="J14" s="22">
        <f>J5/J3</f>
        <v>0.12077049498021529</v>
      </c>
    </row>
    <row r="15" spans="1:10" s="18" customFormat="1" ht="10.5">
      <c r="A15" s="21" t="s">
        <v>15</v>
      </c>
      <c r="B15" s="22">
        <f aca="true" t="shared" si="4" ref="B15:G15">B6/B3</f>
        <v>0.40117416829745595</v>
      </c>
      <c r="C15" s="22">
        <f t="shared" si="4"/>
        <v>0.24145814810110505</v>
      </c>
      <c r="D15" s="22">
        <f t="shared" si="4"/>
        <v>0.14150771042107899</v>
      </c>
      <c r="E15" s="22">
        <f t="shared" si="4"/>
        <v>0.1102639344262295</v>
      </c>
      <c r="F15" s="22">
        <f t="shared" si="4"/>
        <v>0.16377363093060132</v>
      </c>
      <c r="G15" s="22">
        <f t="shared" si="4"/>
        <v>0.22559739319333816</v>
      </c>
      <c r="H15" s="22">
        <f>H6/H3</f>
        <v>0.1691647450678965</v>
      </c>
      <c r="I15" s="22">
        <f>I6/I3</f>
        <v>0.10302829972793612</v>
      </c>
      <c r="J15" s="22">
        <f>J6/J3</f>
        <v>0.08891819729587751</v>
      </c>
    </row>
    <row r="16" spans="1:10" s="18" customFormat="1" ht="10.5">
      <c r="A16" s="21" t="s">
        <v>16</v>
      </c>
      <c r="B16" s="22">
        <f aca="true" t="shared" si="5" ref="B16:J16">B10/B3</f>
        <v>-0.5929549902152641</v>
      </c>
      <c r="C16" s="22">
        <f t="shared" si="5"/>
        <v>-0.39667217071002153</v>
      </c>
      <c r="D16" s="22">
        <f t="shared" si="5"/>
        <v>-0.20989667562099498</v>
      </c>
      <c r="E16" s="22">
        <f t="shared" si="5"/>
        <v>-0.20417377049180324</v>
      </c>
      <c r="F16" s="22">
        <f t="shared" si="5"/>
        <v>-0.4391011098914501</v>
      </c>
      <c r="G16" s="22">
        <f t="shared" si="5"/>
        <v>-0.5108479362780592</v>
      </c>
      <c r="H16" s="22">
        <f t="shared" si="5"/>
        <v>-0.1816881245196003</v>
      </c>
      <c r="I16" s="22">
        <f t="shared" si="5"/>
        <v>-0.037860103231711975</v>
      </c>
      <c r="J16" s="22">
        <f t="shared" si="5"/>
        <v>-0.011574242210073409</v>
      </c>
    </row>
    <row r="17" spans="2:10" ht="6.75" customHeight="1">
      <c r="B17" s="19"/>
      <c r="C17" s="19"/>
      <c r="D17" s="19"/>
      <c r="E17" s="19"/>
      <c r="F17" s="20"/>
      <c r="G17" s="20"/>
      <c r="H17" s="20"/>
      <c r="I17" s="20"/>
      <c r="J17" s="20"/>
    </row>
    <row r="18" spans="1:10" ht="10.5">
      <c r="A18" s="7" t="s">
        <v>17</v>
      </c>
      <c r="B18" s="8">
        <v>0.8</v>
      </c>
      <c r="C18" s="8">
        <v>0.8</v>
      </c>
      <c r="D18" s="8">
        <v>1.9</v>
      </c>
      <c r="E18" s="8">
        <v>25.5</v>
      </c>
      <c r="F18" s="9">
        <v>133</v>
      </c>
      <c r="G18" s="9">
        <v>822.4</v>
      </c>
      <c r="H18" s="9">
        <v>540.3</v>
      </c>
      <c r="I18" s="9">
        <v>738.2</v>
      </c>
      <c r="J18" s="9">
        <v>666</v>
      </c>
    </row>
    <row r="19" spans="1:10" ht="10.5">
      <c r="A19" s="7" t="s">
        <v>18</v>
      </c>
      <c r="B19" s="8">
        <v>0.2</v>
      </c>
      <c r="C19" s="8">
        <v>5.4</v>
      </c>
      <c r="D19" s="8">
        <v>123.5</v>
      </c>
      <c r="E19" s="8">
        <v>347.9</v>
      </c>
      <c r="F19" s="9">
        <v>573</v>
      </c>
      <c r="G19" s="9">
        <v>278</v>
      </c>
      <c r="H19" s="9">
        <v>456.3</v>
      </c>
      <c r="I19" s="9">
        <v>562.7</v>
      </c>
      <c r="J19" s="9">
        <v>398</v>
      </c>
    </row>
    <row r="20" spans="1:10" ht="10.5">
      <c r="A20" s="7" t="s">
        <v>19</v>
      </c>
      <c r="B20" s="8">
        <v>-0.9</v>
      </c>
      <c r="C20" s="8">
        <v>-1.7</v>
      </c>
      <c r="D20" s="8">
        <v>-93.2</v>
      </c>
      <c r="E20" s="8">
        <v>-262.7</v>
      </c>
      <c r="F20" s="9">
        <f>1012-738-F19</f>
        <v>-299</v>
      </c>
      <c r="G20" s="9">
        <f>1361.129-485.383-272.683-131.117-G18</f>
        <v>-350.45400000000006</v>
      </c>
      <c r="H20" s="9">
        <f>-710+H19</f>
        <v>-253.7</v>
      </c>
      <c r="I20" s="9">
        <v>-303</v>
      </c>
      <c r="J20" s="9">
        <v>-475</v>
      </c>
    </row>
    <row r="21" spans="1:10" ht="11.25" thickBot="1">
      <c r="A21" s="23" t="s">
        <v>20</v>
      </c>
      <c r="B21" s="24">
        <v>1.1</v>
      </c>
      <c r="C21" s="24">
        <v>8.4</v>
      </c>
      <c r="D21" s="24">
        <v>149.8</v>
      </c>
      <c r="E21" s="24">
        <v>648.5</v>
      </c>
      <c r="F21" s="25">
        <v>2472</v>
      </c>
      <c r="G21" s="25">
        <v>2135.1</v>
      </c>
      <c r="H21" s="25">
        <v>1637.5</v>
      </c>
      <c r="I21" s="25">
        <v>1990.5</v>
      </c>
      <c r="J21" s="25">
        <v>1750</v>
      </c>
    </row>
    <row r="22" spans="1:10" ht="10.5">
      <c r="A22" s="26" t="s">
        <v>21</v>
      </c>
      <c r="B22" s="27">
        <v>0</v>
      </c>
      <c r="C22" s="27">
        <v>0</v>
      </c>
      <c r="D22" s="27">
        <v>76.7</v>
      </c>
      <c r="E22" s="27">
        <v>348.1</v>
      </c>
      <c r="F22" s="28">
        <v>1466</v>
      </c>
      <c r="G22" s="28">
        <v>2127.5</v>
      </c>
      <c r="H22" s="28">
        <v>2156</v>
      </c>
      <c r="I22" s="28">
        <v>2277.3</v>
      </c>
      <c r="J22" s="28">
        <v>2087</v>
      </c>
    </row>
    <row r="23" spans="1:10" ht="11.25" thickBot="1">
      <c r="A23" s="54" t="s">
        <v>22</v>
      </c>
      <c r="B23" s="24">
        <v>1</v>
      </c>
      <c r="C23" s="24">
        <v>2.9</v>
      </c>
      <c r="D23" s="24">
        <v>28.6</v>
      </c>
      <c r="E23" s="24">
        <v>138.8</v>
      </c>
      <c r="F23" s="25">
        <v>266</v>
      </c>
      <c r="G23" s="53">
        <v>-967.2</v>
      </c>
      <c r="H23" s="53">
        <v>-1440</v>
      </c>
      <c r="I23" s="53">
        <v>-1352.8</v>
      </c>
      <c r="J23" s="53">
        <v>-1158</v>
      </c>
    </row>
    <row r="24" spans="1:10" ht="10.5">
      <c r="A24" s="29" t="s">
        <v>23</v>
      </c>
      <c r="B24" s="29"/>
      <c r="C24" s="29"/>
      <c r="D24" s="30">
        <v>144.9</v>
      </c>
      <c r="E24" s="30">
        <v>159.267</v>
      </c>
      <c r="F24" s="30">
        <v>345.155</v>
      </c>
      <c r="G24" s="30">
        <v>357.14</v>
      </c>
      <c r="H24" s="30">
        <v>373.2</v>
      </c>
      <c r="I24" s="30">
        <v>387.906</v>
      </c>
      <c r="J24" s="30">
        <v>400.422</v>
      </c>
    </row>
    <row r="27" spans="2:6" ht="11.25" thickBot="1">
      <c r="B27" s="50" t="s">
        <v>24</v>
      </c>
      <c r="C27" s="50"/>
      <c r="D27" s="50"/>
      <c r="E27" s="50"/>
      <c r="F27" s="50"/>
    </row>
    <row r="28" spans="1:10" ht="10.5">
      <c r="A28" s="32" t="s">
        <v>25</v>
      </c>
      <c r="B28" s="33">
        <v>36404</v>
      </c>
      <c r="C28" s="33">
        <v>36770</v>
      </c>
      <c r="D28" s="34">
        <v>37865</v>
      </c>
      <c r="E28" s="35"/>
      <c r="F28" s="32" t="s">
        <v>26</v>
      </c>
      <c r="G28" s="51"/>
      <c r="H28" s="33">
        <v>36404</v>
      </c>
      <c r="I28" s="33">
        <v>36770</v>
      </c>
      <c r="J28" s="34">
        <v>37865</v>
      </c>
    </row>
    <row r="29" spans="1:10" ht="10.5">
      <c r="A29" s="36" t="s">
        <v>17</v>
      </c>
      <c r="B29" s="37">
        <v>43</v>
      </c>
      <c r="C29" s="37">
        <v>647</v>
      </c>
      <c r="D29" s="38">
        <v>666</v>
      </c>
      <c r="E29" s="39"/>
      <c r="F29" s="40" t="s">
        <v>27</v>
      </c>
      <c r="G29" s="31"/>
      <c r="H29" s="37">
        <v>237</v>
      </c>
      <c r="I29" s="37">
        <v>304</v>
      </c>
      <c r="J29" s="38">
        <v>499</v>
      </c>
    </row>
    <row r="30" spans="1:10" ht="10.5">
      <c r="A30" s="36" t="s">
        <v>18</v>
      </c>
      <c r="B30" s="37">
        <v>863</v>
      </c>
      <c r="C30" s="37">
        <v>252</v>
      </c>
      <c r="D30" s="38">
        <v>398</v>
      </c>
      <c r="E30" s="39"/>
      <c r="F30" s="40" t="s">
        <v>28</v>
      </c>
      <c r="G30" s="31"/>
      <c r="H30" s="37">
        <f>24.5+10+73.5+12.76</f>
        <v>120.76</v>
      </c>
      <c r="I30" s="37">
        <f>160+142+35+17</f>
        <v>354</v>
      </c>
      <c r="J30" s="38">
        <f>236.2+40.8+44.48+0.4</f>
        <v>321.88</v>
      </c>
    </row>
    <row r="31" spans="1:10" ht="10.5">
      <c r="A31" s="36" t="s">
        <v>29</v>
      </c>
      <c r="B31" s="37">
        <v>119</v>
      </c>
      <c r="C31" s="37">
        <v>164</v>
      </c>
      <c r="D31" s="38">
        <v>242</v>
      </c>
      <c r="E31" s="39"/>
      <c r="F31" s="40" t="s">
        <v>21</v>
      </c>
      <c r="G31" s="31"/>
      <c r="H31" s="37">
        <v>1462</v>
      </c>
      <c r="I31" s="37">
        <v>2083</v>
      </c>
      <c r="J31" s="38">
        <v>2087</v>
      </c>
    </row>
    <row r="32" spans="1:10" ht="10.5">
      <c r="A32" s="36" t="s">
        <v>30</v>
      </c>
      <c r="B32" s="37">
        <v>55</v>
      </c>
      <c r="C32" s="37">
        <v>99</v>
      </c>
      <c r="D32" s="38">
        <v>104</v>
      </c>
      <c r="E32" s="39"/>
      <c r="F32" s="41" t="s">
        <v>22</v>
      </c>
      <c r="G32" s="31"/>
      <c r="H32" s="42">
        <v>420</v>
      </c>
      <c r="I32" s="42">
        <f>I33+I34+I35+I36</f>
        <v>-487</v>
      </c>
      <c r="J32" s="43">
        <f>J33+J34+J35+J36</f>
        <v>-1158</v>
      </c>
    </row>
    <row r="33" spans="1:10" ht="10.5">
      <c r="A33" s="36" t="s">
        <v>31</v>
      </c>
      <c r="B33" s="37">
        <v>221</v>
      </c>
      <c r="C33" s="37">
        <v>352</v>
      </c>
      <c r="D33" s="38">
        <v>222</v>
      </c>
      <c r="E33" s="39"/>
      <c r="F33" s="44" t="s">
        <v>32</v>
      </c>
      <c r="G33" s="31"/>
      <c r="H33" s="17">
        <v>3</v>
      </c>
      <c r="I33" s="17">
        <v>3</v>
      </c>
      <c r="J33" s="45">
        <v>4</v>
      </c>
    </row>
    <row r="34" spans="1:10" ht="10.5">
      <c r="A34" s="36" t="s">
        <v>33</v>
      </c>
      <c r="B34" s="37">
        <v>196</v>
      </c>
      <c r="C34" s="37">
        <v>91</v>
      </c>
      <c r="D34" s="38">
        <v>13</v>
      </c>
      <c r="E34" s="39"/>
      <c r="F34" s="44" t="s">
        <v>34</v>
      </c>
      <c r="G34" s="31"/>
      <c r="H34" s="17">
        <v>1027</v>
      </c>
      <c r="I34" s="17">
        <v>1343</v>
      </c>
      <c r="J34" s="45">
        <v>1852</v>
      </c>
    </row>
    <row r="35" spans="1:10" ht="10.5">
      <c r="A35" s="36" t="s">
        <v>35</v>
      </c>
      <c r="B35" s="37">
        <v>707</v>
      </c>
      <c r="C35" s="37">
        <f>384+137</f>
        <v>521</v>
      </c>
      <c r="D35" s="38">
        <f>69+0.8</f>
        <v>69.8</v>
      </c>
      <c r="E35" s="39"/>
      <c r="F35" s="44" t="s">
        <v>36</v>
      </c>
      <c r="G35" s="31"/>
      <c r="H35" s="17">
        <v>-51</v>
      </c>
      <c r="I35" s="17">
        <f>-19-66</f>
        <v>-85</v>
      </c>
      <c r="J35" s="45">
        <f>-3+37</f>
        <v>34</v>
      </c>
    </row>
    <row r="36" spans="1:10" ht="10.5">
      <c r="A36" s="36" t="s">
        <v>37</v>
      </c>
      <c r="B36" s="37">
        <v>36</v>
      </c>
      <c r="C36" s="37">
        <f>54+74</f>
        <v>128</v>
      </c>
      <c r="D36" s="38">
        <v>35</v>
      </c>
      <c r="E36" s="39"/>
      <c r="F36" s="44" t="s">
        <v>38</v>
      </c>
      <c r="G36" s="31"/>
      <c r="H36" s="17">
        <v>-559</v>
      </c>
      <c r="I36" s="17">
        <v>-1748</v>
      </c>
      <c r="J36" s="45">
        <v>-3048</v>
      </c>
    </row>
    <row r="37" spans="1:10" ht="11.25" thickBot="1">
      <c r="A37" s="46" t="s">
        <v>39</v>
      </c>
      <c r="B37" s="47">
        <f>SUM(B29:B36)</f>
        <v>2240</v>
      </c>
      <c r="C37" s="47">
        <f>SUM(C29:C36)</f>
        <v>2254</v>
      </c>
      <c r="D37" s="48">
        <f>SUM(D29:D36)</f>
        <v>1749.8</v>
      </c>
      <c r="E37" s="39"/>
      <c r="F37" s="49" t="s">
        <v>40</v>
      </c>
      <c r="G37" s="52"/>
      <c r="H37" s="47">
        <f>SUM(H29:H32)</f>
        <v>2239.76</v>
      </c>
      <c r="I37" s="47">
        <f>SUM(I29:I32)</f>
        <v>2254</v>
      </c>
      <c r="J37" s="48">
        <f>SUM(J29:J32)</f>
        <v>1749.88</v>
      </c>
    </row>
    <row r="39" spans="7:8" ht="10.5">
      <c r="G39" s="39"/>
      <c r="H39" s="39"/>
    </row>
    <row r="40" spans="1:3" ht="12.75">
      <c r="A40" s="1" t="s">
        <v>41</v>
      </c>
      <c r="B40" s="1" t="s">
        <v>0</v>
      </c>
      <c r="C40" s="2">
        <v>34485</v>
      </c>
    </row>
    <row r="41" spans="2:3" ht="12.75">
      <c r="B41" s="1" t="s">
        <v>1</v>
      </c>
      <c r="C41" s="3">
        <v>34702</v>
      </c>
    </row>
  </sheetData>
  <mergeCells count="1">
    <mergeCell ref="B27:F2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2004-02-27T12:56:05Z</dcterms:created>
  <dcterms:modified xsi:type="dcterms:W3CDTF">2004-03-04T19:04:22Z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-581459296</vt:i4>
  </property>
  <property fmtid="{D5CDD505-2E9C-101B-9397-08002B2CF9AE}" pid="4" name="_EmailSubje">
    <vt:lpwstr>Cambiar estas tablas cap 9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