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300" windowHeight="7050" activeTab="2"/>
  </bookViews>
  <sheets>
    <sheet name="Optimista" sheetId="1" r:id="rId1"/>
    <sheet name="medio" sheetId="2" r:id="rId2"/>
    <sheet name="Tabla 7.2" sheetId="3" r:id="rId3"/>
    <sheet name="pesimista" sheetId="4" r:id="rId4"/>
  </sheets>
  <definedNames/>
  <calcPr fullCalcOnLoad="1"/>
</workbook>
</file>

<file path=xl/sharedStrings.xml><?xml version="1.0" encoding="utf-8"?>
<sst xmlns="http://schemas.openxmlformats.org/spreadsheetml/2006/main" count="313" uniqueCount="113">
  <si>
    <t>Pasivo</t>
  </si>
  <si>
    <t>Deuda financiera corto</t>
  </si>
  <si>
    <t>Acreedores comerciales</t>
  </si>
  <si>
    <t>Deudas no comerciales</t>
  </si>
  <si>
    <t>Provisiones operaciones tráfico</t>
  </si>
  <si>
    <t>Pasivo circulante</t>
  </si>
  <si>
    <t>Deuda bancaria a largo</t>
  </si>
  <si>
    <t>Acreedores a largo</t>
  </si>
  <si>
    <t>Ingresos a distribuir varios ejerc.</t>
  </si>
  <si>
    <t>Fondos propios</t>
  </si>
  <si>
    <t>Capital suscrito</t>
  </si>
  <si>
    <t>Reservas voluntarias</t>
  </si>
  <si>
    <t>Resultado</t>
  </si>
  <si>
    <t>Reserva revalorización</t>
  </si>
  <si>
    <t>TOTAL PASIVO</t>
  </si>
  <si>
    <t>Imposiciones a corto plazo</t>
  </si>
  <si>
    <t xml:space="preserve">Cuentas no bancarias </t>
  </si>
  <si>
    <t xml:space="preserve"> - Aumento de inmovilizado financiero</t>
  </si>
  <si>
    <t>Flujo para los accionistas</t>
  </si>
  <si>
    <t xml:space="preserve"> + Amortización</t>
  </si>
  <si>
    <t xml:space="preserve"> - Aumento de necesidades operativas de fondos</t>
  </si>
  <si>
    <t xml:space="preserve"> - Aumento de activos fijos</t>
  </si>
  <si>
    <t xml:space="preserve"> + Aumento de deuda a corto</t>
  </si>
  <si>
    <t xml:space="preserve"> + Aumento de deuda a largo</t>
  </si>
  <si>
    <t xml:space="preserve"> + Aumento de ingresos a distribuir en varios ejercicios</t>
  </si>
  <si>
    <t xml:space="preserve"> - Aumento de gastos a distribuir en varios ejercicios</t>
  </si>
  <si>
    <t xml:space="preserve"> - Aumento de fianzas largo plazo</t>
  </si>
  <si>
    <t xml:space="preserve"> + Valor contable de activos retirados/vendidos</t>
  </si>
  <si>
    <t>Flujo disponible para los accionistas</t>
  </si>
  <si>
    <t>Free cash flow</t>
  </si>
  <si>
    <t>VALORACION</t>
  </si>
  <si>
    <t>Flujo "normalizado" del 2006 para calcular el valor residual</t>
  </si>
  <si>
    <t>Valor actual</t>
  </si>
  <si>
    <t xml:space="preserve">Valor actual del valor residual </t>
  </si>
  <si>
    <t xml:space="preserve">Valor de las acciones </t>
  </si>
  <si>
    <t>de los flujos</t>
  </si>
  <si>
    <t>Free cash flow operativo (antes de inversiones)</t>
  </si>
  <si>
    <t>(Flujos de 2007 en adelante)</t>
  </si>
  <si>
    <t>2001-2006</t>
  </si>
  <si>
    <t xml:space="preserve"> g = 3%</t>
  </si>
  <si>
    <t>Tasa de descuento</t>
  </si>
  <si>
    <t xml:space="preserve">Reserva legal </t>
  </si>
  <si>
    <t>Ventas</t>
  </si>
  <si>
    <t>Otros ingresos de explotación</t>
  </si>
  <si>
    <t>Consumos de explotación</t>
  </si>
  <si>
    <t>Personal</t>
  </si>
  <si>
    <t>Amortización</t>
  </si>
  <si>
    <t>Variación provisiones</t>
  </si>
  <si>
    <t>Otros gastos de explotación</t>
  </si>
  <si>
    <t>Resultado de explotación</t>
  </si>
  <si>
    <t>Gastos financieros netos</t>
  </si>
  <si>
    <t>Ingresos financieros</t>
  </si>
  <si>
    <t>Dif. posit. de cambio</t>
  </si>
  <si>
    <t>Gastos financieros</t>
  </si>
  <si>
    <t>Provisiones financieras (G)</t>
  </si>
  <si>
    <t>Dif. negat. de cambio</t>
  </si>
  <si>
    <t>Resultado actividades ordinarias</t>
  </si>
  <si>
    <t>Resultado extraordinario neto</t>
  </si>
  <si>
    <t>Ingresos extraordinarios</t>
  </si>
  <si>
    <t>Gastos extraordinarios</t>
  </si>
  <si>
    <t>Beneficio antes de impuestos</t>
  </si>
  <si>
    <t>Impuestos</t>
  </si>
  <si>
    <t>% de impuestos</t>
  </si>
  <si>
    <t>Beneficio neto</t>
  </si>
  <si>
    <t>Dividendos</t>
  </si>
  <si>
    <t>Beneficio + Amortización</t>
  </si>
  <si>
    <t>Activo</t>
  </si>
  <si>
    <t>Tesorería</t>
  </si>
  <si>
    <t>Inversiones financieras temporales</t>
  </si>
  <si>
    <t>Cuentas a cobrar</t>
  </si>
  <si>
    <t>Existencias</t>
  </si>
  <si>
    <t>Ajustes periodificación</t>
  </si>
  <si>
    <t>Total activo circulante</t>
  </si>
  <si>
    <t>Inmovilizado inmaterial neto</t>
  </si>
  <si>
    <t>Propiedad industrial</t>
  </si>
  <si>
    <t>Aplicaciones informáticas</t>
  </si>
  <si>
    <t>Bienes en leasing</t>
  </si>
  <si>
    <t>Amortización acumulada</t>
  </si>
  <si>
    <t xml:space="preserve">   </t>
  </si>
  <si>
    <t>Inmovilizado material neto</t>
  </si>
  <si>
    <t>Terrenos y construcciones</t>
  </si>
  <si>
    <t>Maquinaria, instalaciones, utillaje...</t>
  </si>
  <si>
    <t>Elementos transporte y otros</t>
  </si>
  <si>
    <t>Am. ac.</t>
  </si>
  <si>
    <t>Inmovilizado financiero</t>
  </si>
  <si>
    <t>Fianzas largo plazo</t>
  </si>
  <si>
    <t>Gastos a distribuir varios ejercicios</t>
  </si>
  <si>
    <t>TOTAL ACTIVO</t>
  </si>
  <si>
    <t>Telecos</t>
  </si>
  <si>
    <t>(Miles de euros)</t>
  </si>
  <si>
    <t>Beneficio</t>
  </si>
  <si>
    <t>EBITDA</t>
  </si>
  <si>
    <t>FCF</t>
  </si>
  <si>
    <t>Flujo accionistas</t>
  </si>
  <si>
    <t>Optimista</t>
  </si>
  <si>
    <t>(miles de euros)</t>
  </si>
  <si>
    <t>Medio</t>
  </si>
  <si>
    <t>Pesimista</t>
  </si>
  <si>
    <t>Valoraciones</t>
  </si>
  <si>
    <t>CFac 2006</t>
  </si>
  <si>
    <t>normalizado</t>
  </si>
  <si>
    <t>crecimiento</t>
  </si>
  <si>
    <t>residual</t>
  </si>
  <si>
    <t>Ke</t>
  </si>
  <si>
    <t>Valor de las acciones</t>
  </si>
  <si>
    <t>(millones de euros)</t>
  </si>
  <si>
    <t>escenario</t>
  </si>
  <si>
    <t>Escenario Optimista</t>
  </si>
  <si>
    <t>Escenario Medio</t>
  </si>
  <si>
    <t>Escenario Pesimista</t>
  </si>
  <si>
    <t>Escenario  Catastrófico</t>
  </si>
  <si>
    <t>probabilidad</t>
  </si>
  <si>
    <t>del escenario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</si>
</sst>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Pts&quot;;\-#,##0&quot;Pts&quot;"/>
    <numFmt numFmtId="165" formatCode="#,##0&quot;Pts&quot;;[Red]\-#,##0&quot;Pts&quot;"/>
    <numFmt numFmtId="166" formatCode="#,##0.00&quot;Pts&quot;;\-#,##0.00&quot;Pts&quot;"/>
    <numFmt numFmtId="167" formatCode="#,##0.00&quot;Pts&quot;;[Red]\-#,##0.00&quot;Pts&quot;"/>
    <numFmt numFmtId="168" formatCode="_-* #,##0&quot;Pts&quot;_-;\-* #,##0&quot;Pts&quot;_-;_-* &quot;-&quot;&quot;Pts&quot;_-;_-@_-"/>
    <numFmt numFmtId="169" formatCode="_-* #,##0_P_t_s_-;\-* #,##0_P_t_s_-;_-* &quot;-&quot;_P_t_s_-;_-@_-"/>
    <numFmt numFmtId="170" formatCode="_-* #,##0.00&quot;Pts&quot;_-;\-* #,##0.00&quot;Pts&quot;_-;_-* &quot;-&quot;??&quot;Pts&quot;_-;_-@_-"/>
    <numFmt numFmtId="171" formatCode="_-* #,##0.00_P_t_s_-;\-* #,##0.00_P_t_s_-;_-* &quot;-&quot;??_P_t_s_-;_-@_-"/>
    <numFmt numFmtId="172" formatCode="#,##0.0"/>
    <numFmt numFmtId="173" formatCode="0.0000"/>
    <numFmt numFmtId="174" formatCode="0.000"/>
    <numFmt numFmtId="175" formatCode="0.0"/>
    <numFmt numFmtId="176" formatCode="0.0%"/>
    <numFmt numFmtId="177" formatCode="#,##0.000"/>
    <numFmt numFmtId="178" formatCode="0.00000"/>
    <numFmt numFmtId="179" formatCode="0.0000000"/>
    <numFmt numFmtId="180" formatCode="0.00000000"/>
    <numFmt numFmtId="181" formatCode="0.000000"/>
  </numFmts>
  <fonts count="15">
    <font>
      <sz val="10"/>
      <name val="Arial"/>
      <family val="0"/>
    </font>
    <font>
      <sz val="8"/>
      <name val="Arial"/>
      <family val="0"/>
    </font>
    <font>
      <sz val="10"/>
      <name val="Tms Rmn"/>
      <family val="0"/>
    </font>
    <font>
      <b/>
      <sz val="14"/>
      <name val="Tms Rmn"/>
      <family val="0"/>
    </font>
    <font>
      <b/>
      <sz val="12"/>
      <name val="Tms Rmn"/>
      <family val="0"/>
    </font>
    <font>
      <b/>
      <sz val="10"/>
      <name val="Tms Rmn"/>
      <family val="0"/>
    </font>
    <font>
      <sz val="9"/>
      <name val="Tms Rmn"/>
      <family val="0"/>
    </font>
    <font>
      <i/>
      <sz val="10"/>
      <name val="Tms Rmn"/>
      <family val="0"/>
    </font>
    <font>
      <i/>
      <sz val="9"/>
      <name val="Tms Rmn"/>
      <family val="0"/>
    </font>
    <font>
      <b/>
      <u val="single"/>
      <sz val="12"/>
      <name val="Tms Rmn"/>
      <family val="0"/>
    </font>
    <font>
      <b/>
      <sz val="10"/>
      <name val="Arial"/>
      <family val="2"/>
    </font>
    <font>
      <sz val="8"/>
      <name val="Arial Narrow"/>
      <family val="2"/>
    </font>
    <font>
      <b/>
      <sz val="8"/>
      <name val="Arial"/>
      <family val="2"/>
    </font>
    <font>
      <b/>
      <sz val="8"/>
      <name val="Tms Rmn"/>
      <family val="0"/>
    </font>
    <font>
      <b/>
      <u val="single"/>
      <sz val="8"/>
      <name val="Tms Rmn"/>
      <family val="0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1" xfId="0" applyBorder="1" applyAlignment="1">
      <alignment/>
    </xf>
    <xf numFmtId="0" fontId="5" fillId="0" borderId="2" xfId="0" applyFont="1" applyBorder="1" applyAlignment="1">
      <alignment/>
    </xf>
    <xf numFmtId="0" fontId="0" fillId="0" borderId="3" xfId="0" applyBorder="1" applyAlignment="1">
      <alignment/>
    </xf>
    <xf numFmtId="172" fontId="0" fillId="0" borderId="4" xfId="0" applyNumberForma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172" fontId="5" fillId="0" borderId="7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0" borderId="8" xfId="0" applyBorder="1" applyAlignment="1">
      <alignment/>
    </xf>
    <xf numFmtId="172" fontId="0" fillId="0" borderId="9" xfId="0" applyNumberFormat="1" applyBorder="1" applyAlignment="1">
      <alignment/>
    </xf>
    <xf numFmtId="172" fontId="6" fillId="0" borderId="4" xfId="0" applyNumberFormat="1" applyFont="1" applyBorder="1" applyAlignment="1">
      <alignment horizontal="left"/>
    </xf>
    <xf numFmtId="172" fontId="2" fillId="0" borderId="9" xfId="0" applyNumberFormat="1" applyFont="1" applyBorder="1" applyAlignment="1">
      <alignment horizontal="right"/>
    </xf>
    <xf numFmtId="0" fontId="7" fillId="0" borderId="3" xfId="0" applyFont="1" applyBorder="1" applyAlignment="1">
      <alignment/>
    </xf>
    <xf numFmtId="176" fontId="8" fillId="0" borderId="4" xfId="19" applyNumberFormat="1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172" fontId="5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72" fontId="0" fillId="0" borderId="2" xfId="0" applyNumberFormat="1" applyBorder="1" applyAlignment="1">
      <alignment/>
    </xf>
    <xf numFmtId="0" fontId="0" fillId="0" borderId="0" xfId="0" applyAlignment="1">
      <alignment horizontal="center"/>
    </xf>
    <xf numFmtId="172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172" fontId="5" fillId="0" borderId="0" xfId="0" applyNumberFormat="1" applyFont="1" applyBorder="1" applyAlignment="1">
      <alignment/>
    </xf>
    <xf numFmtId="172" fontId="5" fillId="0" borderId="6" xfId="0" applyNumberFormat="1" applyFont="1" applyBorder="1" applyAlignment="1">
      <alignment/>
    </xf>
    <xf numFmtId="0" fontId="5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9" fillId="0" borderId="0" xfId="0" applyFont="1" applyAlignment="1">
      <alignment/>
    </xf>
    <xf numFmtId="175" fontId="0" fillId="0" borderId="4" xfId="0" applyNumberFormat="1" applyBorder="1" applyAlignment="1">
      <alignment/>
    </xf>
    <xf numFmtId="175" fontId="6" fillId="0" borderId="4" xfId="0" applyNumberFormat="1" applyFont="1" applyBorder="1" applyAlignment="1">
      <alignment horizontal="left"/>
    </xf>
    <xf numFmtId="0" fontId="5" fillId="0" borderId="8" xfId="0" applyFont="1" applyBorder="1" applyAlignment="1">
      <alignment/>
    </xf>
    <xf numFmtId="172" fontId="5" fillId="0" borderId="9" xfId="0" applyNumberFormat="1" applyFont="1" applyBorder="1" applyAlignment="1">
      <alignment/>
    </xf>
    <xf numFmtId="0" fontId="2" fillId="0" borderId="0" xfId="0" applyFont="1" applyAlignment="1">
      <alignment/>
    </xf>
    <xf numFmtId="3" fontId="5" fillId="0" borderId="0" xfId="0" applyNumberFormat="1" applyFont="1" applyBorder="1" applyAlignment="1">
      <alignment/>
    </xf>
    <xf numFmtId="177" fontId="5" fillId="0" borderId="0" xfId="0" applyNumberFormat="1" applyFont="1" applyBorder="1" applyAlignment="1">
      <alignment/>
    </xf>
    <xf numFmtId="175" fontId="0" fillId="0" borderId="0" xfId="0" applyNumberFormat="1" applyAlignment="1">
      <alignment/>
    </xf>
    <xf numFmtId="175" fontId="0" fillId="0" borderId="0" xfId="0" applyNumberFormat="1" applyBorder="1" applyAlignment="1">
      <alignment/>
    </xf>
    <xf numFmtId="176" fontId="5" fillId="0" borderId="0" xfId="19" applyNumberFormat="1" applyFont="1" applyBorder="1" applyAlignment="1">
      <alignment/>
    </xf>
    <xf numFmtId="0" fontId="2" fillId="0" borderId="3" xfId="0" applyFont="1" applyBorder="1" applyAlignment="1">
      <alignment/>
    </xf>
    <xf numFmtId="0" fontId="2" fillId="0" borderId="15" xfId="0" applyFont="1" applyBorder="1" applyAlignment="1">
      <alignment/>
    </xf>
    <xf numFmtId="3" fontId="2" fillId="0" borderId="4" xfId="19" applyNumberFormat="1" applyFont="1" applyBorder="1" applyAlignment="1">
      <alignment/>
    </xf>
    <xf numFmtId="3" fontId="5" fillId="0" borderId="4" xfId="19" applyNumberFormat="1" applyFont="1" applyBorder="1" applyAlignment="1">
      <alignment/>
    </xf>
    <xf numFmtId="3" fontId="0" fillId="0" borderId="4" xfId="0" applyNumberFormat="1" applyBorder="1" applyAlignment="1">
      <alignment/>
    </xf>
    <xf numFmtId="3" fontId="2" fillId="0" borderId="4" xfId="0" applyNumberFormat="1" applyFont="1" applyBorder="1" applyAlignment="1">
      <alignment/>
    </xf>
    <xf numFmtId="3" fontId="5" fillId="0" borderId="4" xfId="0" applyNumberFormat="1" applyFont="1" applyBorder="1" applyAlignment="1">
      <alignment/>
    </xf>
    <xf numFmtId="0" fontId="4" fillId="0" borderId="6" xfId="0" applyFont="1" applyBorder="1" applyAlignment="1">
      <alignment/>
    </xf>
    <xf numFmtId="3" fontId="4" fillId="0" borderId="7" xfId="0" applyNumberFormat="1" applyFont="1" applyBorder="1" applyAlignment="1">
      <alignment/>
    </xf>
    <xf numFmtId="3" fontId="0" fillId="0" borderId="1" xfId="0" applyNumberFormat="1" applyBorder="1" applyAlignment="1">
      <alignment/>
    </xf>
    <xf numFmtId="1" fontId="0" fillId="0" borderId="1" xfId="0" applyNumberFormat="1" applyBorder="1" applyAlignment="1">
      <alignment/>
    </xf>
    <xf numFmtId="0" fontId="3" fillId="0" borderId="0" xfId="0" applyFont="1" applyAlignment="1">
      <alignment/>
    </xf>
    <xf numFmtId="9" fontId="5" fillId="0" borderId="16" xfId="19" applyFont="1" applyBorder="1" applyAlignment="1">
      <alignment horizontal="center"/>
    </xf>
    <xf numFmtId="172" fontId="5" fillId="0" borderId="17" xfId="0" applyNumberFormat="1" applyFont="1" applyBorder="1" applyAlignment="1">
      <alignment/>
    </xf>
    <xf numFmtId="3" fontId="5" fillId="0" borderId="17" xfId="0" applyNumberFormat="1" applyFont="1" applyBorder="1" applyAlignment="1">
      <alignment/>
    </xf>
    <xf numFmtId="0" fontId="5" fillId="0" borderId="17" xfId="0" applyFont="1" applyBorder="1" applyAlignment="1">
      <alignment/>
    </xf>
    <xf numFmtId="3" fontId="4" fillId="0" borderId="18" xfId="0" applyNumberFormat="1" applyFont="1" applyBorder="1" applyAlignment="1">
      <alignment/>
    </xf>
    <xf numFmtId="0" fontId="10" fillId="0" borderId="1" xfId="0" applyFont="1" applyBorder="1" applyAlignment="1">
      <alignment/>
    </xf>
    <xf numFmtId="172" fontId="5" fillId="0" borderId="2" xfId="0" applyNumberFormat="1" applyFont="1" applyBorder="1" applyAlignment="1">
      <alignment/>
    </xf>
    <xf numFmtId="177" fontId="5" fillId="0" borderId="6" xfId="0" applyNumberFormat="1" applyFont="1" applyBorder="1" applyAlignment="1">
      <alignment/>
    </xf>
    <xf numFmtId="0" fontId="1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/>
    </xf>
    <xf numFmtId="0" fontId="11" fillId="0" borderId="15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3" xfId="0" applyFont="1" applyBorder="1" applyAlignment="1">
      <alignment/>
    </xf>
    <xf numFmtId="0" fontId="12" fillId="0" borderId="1" xfId="0" applyFont="1" applyBorder="1" applyAlignment="1">
      <alignment/>
    </xf>
    <xf numFmtId="0" fontId="13" fillId="0" borderId="2" xfId="0" applyFont="1" applyBorder="1" applyAlignment="1">
      <alignment/>
    </xf>
    <xf numFmtId="0" fontId="1" fillId="0" borderId="20" xfId="0" applyFont="1" applyBorder="1" applyAlignment="1">
      <alignment/>
    </xf>
    <xf numFmtId="172" fontId="1" fillId="0" borderId="19" xfId="0" applyNumberFormat="1" applyFont="1" applyBorder="1" applyAlignment="1">
      <alignment/>
    </xf>
    <xf numFmtId="0" fontId="1" fillId="0" borderId="3" xfId="0" applyFont="1" applyBorder="1" applyAlignment="1">
      <alignment/>
    </xf>
    <xf numFmtId="172" fontId="1" fillId="0" borderId="4" xfId="0" applyNumberFormat="1" applyFont="1" applyBorder="1" applyAlignment="1">
      <alignment/>
    </xf>
    <xf numFmtId="0" fontId="1" fillId="0" borderId="8" xfId="0" applyFont="1" applyBorder="1" applyAlignment="1">
      <alignment/>
    </xf>
    <xf numFmtId="172" fontId="1" fillId="0" borderId="9" xfId="0" applyNumberFormat="1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2" fontId="1" fillId="0" borderId="15" xfId="0" applyNumberFormat="1" applyFont="1" applyBorder="1" applyAlignment="1">
      <alignment horizontal="center"/>
    </xf>
    <xf numFmtId="9" fontId="1" fillId="0" borderId="15" xfId="0" applyNumberFormat="1" applyFont="1" applyBorder="1" applyAlignment="1">
      <alignment horizontal="center"/>
    </xf>
    <xf numFmtId="0" fontId="1" fillId="0" borderId="15" xfId="0" applyFont="1" applyBorder="1" applyAlignment="1">
      <alignment/>
    </xf>
    <xf numFmtId="2" fontId="1" fillId="0" borderId="0" xfId="0" applyNumberFormat="1" applyFont="1" applyBorder="1" applyAlignment="1">
      <alignment horizontal="center"/>
    </xf>
    <xf numFmtId="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2" fontId="1" fillId="0" borderId="1" xfId="0" applyNumberFormat="1" applyFont="1" applyBorder="1" applyAlignment="1">
      <alignment horizontal="center"/>
    </xf>
    <xf numFmtId="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23" xfId="0" applyFont="1" applyBorder="1" applyAlignment="1">
      <alignment/>
    </xf>
    <xf numFmtId="9" fontId="1" fillId="0" borderId="21" xfId="0" applyNumberFormat="1" applyFont="1" applyBorder="1" applyAlignment="1">
      <alignment horizontal="center"/>
    </xf>
    <xf numFmtId="9" fontId="1" fillId="0" borderId="22" xfId="0" applyNumberFormat="1" applyFont="1" applyBorder="1" applyAlignment="1">
      <alignment horizontal="center"/>
    </xf>
    <xf numFmtId="9" fontId="1" fillId="0" borderId="23" xfId="0" applyNumberFormat="1" applyFont="1" applyBorder="1" applyAlignment="1">
      <alignment horizontal="center"/>
    </xf>
    <xf numFmtId="0" fontId="1" fillId="0" borderId="3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12" fillId="0" borderId="16" xfId="0" applyFont="1" applyFill="1" applyBorder="1" applyAlignment="1">
      <alignment/>
    </xf>
    <xf numFmtId="0" fontId="1" fillId="0" borderId="17" xfId="0" applyFont="1" applyBorder="1" applyAlignment="1">
      <alignment/>
    </xf>
    <xf numFmtId="2" fontId="12" fillId="0" borderId="24" xfId="0" applyNumberFormat="1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Continuous"/>
    </xf>
    <xf numFmtId="0" fontId="13" fillId="0" borderId="0" xfId="0" applyFont="1" applyAlignment="1">
      <alignment/>
    </xf>
    <xf numFmtId="0" fontId="14" fillId="0" borderId="0" xfId="0" applyFont="1" applyAlignment="1">
      <alignment horizontal="center"/>
    </xf>
    <xf numFmtId="172" fontId="1" fillId="0" borderId="0" xfId="0" applyNumberFormat="1" applyFont="1" applyAlignment="1">
      <alignment/>
    </xf>
    <xf numFmtId="0" fontId="12" fillId="0" borderId="0" xfId="0" applyFont="1" applyAlignment="1">
      <alignment horizontal="center"/>
    </xf>
    <xf numFmtId="4" fontId="5" fillId="0" borderId="6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7"/>
  <sheetViews>
    <sheetView workbookViewId="0" topLeftCell="A1">
      <pane ySplit="4095" topLeftCell="BM107" activePane="bottomLeft" state="split"/>
      <selection pane="topLeft" activeCell="C3" sqref="C3"/>
      <selection pane="bottomLeft" activeCell="B108" sqref="B108"/>
    </sheetView>
  </sheetViews>
  <sheetFormatPr defaultColWidth="9.140625" defaultRowHeight="12.75"/>
  <cols>
    <col min="2" max="2" width="23.28125" style="0" customWidth="1"/>
  </cols>
  <sheetData>
    <row r="1" ht="12.75">
      <c r="A1" t="s">
        <v>88</v>
      </c>
    </row>
    <row r="2" spans="1:9" ht="12.75">
      <c r="A2" s="57" t="s">
        <v>89</v>
      </c>
      <c r="B2" s="1"/>
      <c r="C2" s="2">
        <v>2000</v>
      </c>
      <c r="D2" s="2">
        <f aca="true" t="shared" si="0" ref="D2:I2">C2+1</f>
        <v>2001</v>
      </c>
      <c r="E2" s="2">
        <f t="shared" si="0"/>
        <v>2002</v>
      </c>
      <c r="F2" s="2">
        <f t="shared" si="0"/>
        <v>2003</v>
      </c>
      <c r="G2" s="2">
        <f t="shared" si="0"/>
        <v>2004</v>
      </c>
      <c r="H2" s="2">
        <f t="shared" si="0"/>
        <v>2005</v>
      </c>
      <c r="I2" s="2">
        <f t="shared" si="0"/>
        <v>2006</v>
      </c>
    </row>
    <row r="3" spans="1:12" ht="12.75">
      <c r="A3" s="3" t="s">
        <v>42</v>
      </c>
      <c r="C3" s="4">
        <v>6815.164737417812</v>
      </c>
      <c r="D3" s="4">
        <v>10222.747106126717</v>
      </c>
      <c r="E3" s="4">
        <v>12778.433882658397</v>
      </c>
      <c r="F3" s="4">
        <v>15334.12065919008</v>
      </c>
      <c r="G3" s="4">
        <v>17634.23875806859</v>
      </c>
      <c r="H3" s="4">
        <v>19397.66263387545</v>
      </c>
      <c r="I3" s="4">
        <v>20755.49901824673</v>
      </c>
      <c r="L3">
        <v>1</v>
      </c>
    </row>
    <row r="4" spans="1:9" ht="12.75">
      <c r="A4" s="3" t="s">
        <v>43</v>
      </c>
      <c r="C4" s="4">
        <v>47.51601697258183</v>
      </c>
      <c r="D4" s="4">
        <v>71.27402545887274</v>
      </c>
      <c r="E4" s="4">
        <v>89.09253182359093</v>
      </c>
      <c r="F4" s="4">
        <v>106.91103818830912</v>
      </c>
      <c r="G4" s="4">
        <v>122.94769391655547</v>
      </c>
      <c r="H4" s="4">
        <v>135.242463308211</v>
      </c>
      <c r="I4" s="4">
        <v>144.7094357397858</v>
      </c>
    </row>
    <row r="5" spans="1:9" ht="12.75">
      <c r="A5" s="3" t="s">
        <v>44</v>
      </c>
      <c r="C5" s="4">
        <v>3398.5010758116678</v>
      </c>
      <c r="D5" s="4">
        <v>4089.0988424506872</v>
      </c>
      <c r="E5" s="4">
        <v>5111.373553063359</v>
      </c>
      <c r="F5" s="4">
        <v>6133.648263676032</v>
      </c>
      <c r="G5" s="4">
        <v>7053.695503227436</v>
      </c>
      <c r="H5" s="4">
        <v>7759.06505355018</v>
      </c>
      <c r="I5" s="4">
        <v>8302.199607298693</v>
      </c>
    </row>
    <row r="6" spans="1:9" ht="12.75">
      <c r="A6" s="3" t="s">
        <v>45</v>
      </c>
      <c r="C6" s="4">
        <v>2473.982186001226</v>
      </c>
      <c r="D6" s="4">
        <v>3915.6225407114985</v>
      </c>
      <c r="E6" s="4">
        <v>4892.663593727129</v>
      </c>
      <c r="F6" s="4">
        <v>5876.929902621454</v>
      </c>
      <c r="G6" s="4">
        <v>6746.715528209429</v>
      </c>
      <c r="H6" s="4">
        <v>7409.339374729997</v>
      </c>
      <c r="I6" s="4">
        <v>7932.109430613723</v>
      </c>
    </row>
    <row r="7" spans="1:9" ht="12.75">
      <c r="A7" s="3" t="s">
        <v>46</v>
      </c>
      <c r="C7" s="4">
        <v>62.23480340894066</v>
      </c>
      <c r="D7" s="4">
        <v>75.54101106262948</v>
      </c>
      <c r="E7" s="4">
        <v>101.14239713010043</v>
      </c>
      <c r="F7" s="4">
        <v>125.155949062666</v>
      </c>
      <c r="G7" s="4">
        <v>149.11352948736044</v>
      </c>
      <c r="H7" s="4">
        <v>175.24027008123656</v>
      </c>
      <c r="I7" s="4">
        <v>203.14425031020554</v>
      </c>
    </row>
    <row r="8" spans="1:9" ht="12.75">
      <c r="A8" s="3" t="s">
        <v>47</v>
      </c>
      <c r="C8" s="4">
        <v>70.20422391306961</v>
      </c>
      <c r="D8" s="4">
        <v>204.45494212253433</v>
      </c>
      <c r="E8" s="4">
        <v>127.78433882658398</v>
      </c>
      <c r="F8" s="4">
        <v>153.34120659190077</v>
      </c>
      <c r="G8" s="4">
        <v>176.34238758068588</v>
      </c>
      <c r="H8" s="4">
        <v>193.9766263387545</v>
      </c>
      <c r="I8" s="4">
        <v>207.55499018246732</v>
      </c>
    </row>
    <row r="9" spans="1:9" ht="12.75">
      <c r="A9" s="3" t="s">
        <v>48</v>
      </c>
      <c r="C9" s="4">
        <v>689.5411873595134</v>
      </c>
      <c r="D9" s="4">
        <v>1533.4120659190075</v>
      </c>
      <c r="E9" s="4">
        <v>1916.76508239876</v>
      </c>
      <c r="F9" s="4">
        <v>2300.118098878512</v>
      </c>
      <c r="G9" s="4">
        <v>2645.1358137102884</v>
      </c>
      <c r="H9" s="4">
        <v>2909.6493950813174</v>
      </c>
      <c r="I9" s="4">
        <v>3113.3248527370097</v>
      </c>
    </row>
    <row r="10" spans="1:9" ht="12.75">
      <c r="A10" s="3"/>
      <c r="C10" s="4"/>
      <c r="D10" s="4"/>
      <c r="E10" s="4"/>
      <c r="F10" s="4"/>
      <c r="G10" s="4"/>
      <c r="H10" s="4"/>
      <c r="I10" s="4"/>
    </row>
    <row r="11" spans="1:11" s="8" customFormat="1" ht="13.5" thickBot="1">
      <c r="A11" s="5" t="s">
        <v>49</v>
      </c>
      <c r="B11" s="6"/>
      <c r="C11" s="7">
        <f>C3+C4-C5-C6-C7-C8-C9</f>
        <v>168.2172778959756</v>
      </c>
      <c r="D11" s="7">
        <f>D3+D4-D5-D6-D7-D8-D9</f>
        <v>475.89172931923395</v>
      </c>
      <c r="E11" s="7">
        <f>E3+E4-E5-E6-E7-E8-E9</f>
        <v>717.797449336055</v>
      </c>
      <c r="F11" s="7">
        <f>F3+F4-F5-F6-F7-F8-F9</f>
        <v>851.8382765478241</v>
      </c>
      <c r="G11" s="7">
        <f>G3+G4-G5-G6-G7-G8-G9</f>
        <v>986.1836897699445</v>
      </c>
      <c r="H11" s="7">
        <f>H3+H4-H5-H6-H7-H8-H9</f>
        <v>1085.6343774021761</v>
      </c>
      <c r="I11" s="7">
        <f>I3+I4-I5-I6-I7-I8-I9</f>
        <v>1141.8753228444193</v>
      </c>
      <c r="J11"/>
      <c r="K11"/>
    </row>
    <row r="12" spans="1:9" ht="12.75">
      <c r="A12" s="3"/>
      <c r="C12" s="4"/>
      <c r="D12" s="4"/>
      <c r="E12" s="4"/>
      <c r="F12" s="4"/>
      <c r="G12" s="4"/>
      <c r="H12" s="4"/>
      <c r="I12" s="4"/>
    </row>
    <row r="13" spans="1:11" s="1" customFormat="1" ht="12.75">
      <c r="A13" s="9" t="s">
        <v>50</v>
      </c>
      <c r="C13" s="10">
        <v>33.7348094190617</v>
      </c>
      <c r="D13" s="10">
        <v>78.66058442417031</v>
      </c>
      <c r="E13" s="10">
        <v>136.5322322452514</v>
      </c>
      <c r="F13" s="10">
        <v>140.42542500939484</v>
      </c>
      <c r="G13" s="10">
        <v>163.12458654915312</v>
      </c>
      <c r="H13" s="10">
        <v>142.36874679725884</v>
      </c>
      <c r="I13" s="10">
        <v>145.56325178298798</v>
      </c>
      <c r="J13"/>
      <c r="K13"/>
    </row>
    <row r="14" spans="1:9" ht="12.75">
      <c r="A14" s="3"/>
      <c r="C14" s="4"/>
      <c r="D14" s="4"/>
      <c r="E14" s="4"/>
      <c r="F14" s="4"/>
      <c r="G14" s="4"/>
      <c r="H14" s="4"/>
      <c r="I14" s="4"/>
    </row>
    <row r="15" spans="1:11" s="1" customFormat="1" ht="12.75">
      <c r="A15" s="9" t="s">
        <v>56</v>
      </c>
      <c r="C15" s="12">
        <f aca="true" t="shared" si="1" ref="C15:I15">C11-C13</f>
        <v>134.4824684769139</v>
      </c>
      <c r="D15" s="12">
        <f t="shared" si="1"/>
        <v>397.2311448950636</v>
      </c>
      <c r="E15" s="12">
        <f t="shared" si="1"/>
        <v>581.2652170908036</v>
      </c>
      <c r="F15" s="12">
        <f t="shared" si="1"/>
        <v>711.4128515384292</v>
      </c>
      <c r="G15" s="12">
        <f t="shared" si="1"/>
        <v>823.0591032207914</v>
      </c>
      <c r="H15" s="12">
        <f t="shared" si="1"/>
        <v>943.2656306049173</v>
      </c>
      <c r="I15" s="12">
        <f t="shared" si="1"/>
        <v>996.3120710614313</v>
      </c>
      <c r="J15"/>
      <c r="K15"/>
    </row>
    <row r="16" spans="1:9" ht="12.75">
      <c r="A16" s="3"/>
      <c r="C16" s="4"/>
      <c r="D16" s="4"/>
      <c r="E16" s="4"/>
      <c r="F16" s="4"/>
      <c r="G16" s="4"/>
      <c r="H16" s="4"/>
      <c r="I16" s="4"/>
    </row>
    <row r="17" spans="1:11" s="1" customFormat="1" ht="12.75">
      <c r="A17" s="9" t="s">
        <v>57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/>
      <c r="K17"/>
    </row>
    <row r="18" spans="1:9" ht="12.75">
      <c r="A18" s="3"/>
      <c r="C18" s="4"/>
      <c r="D18" s="4"/>
      <c r="E18" s="4"/>
      <c r="F18" s="4"/>
      <c r="G18" s="4"/>
      <c r="H18" s="4"/>
      <c r="I18" s="4"/>
    </row>
    <row r="19" spans="1:11" s="1" customFormat="1" ht="12.75">
      <c r="A19" s="9" t="s">
        <v>60</v>
      </c>
      <c r="C19" s="10">
        <f aca="true" t="shared" si="2" ref="C19:I19">C15+C17</f>
        <v>134.4824684769139</v>
      </c>
      <c r="D19" s="10">
        <f t="shared" si="2"/>
        <v>397.2311448950636</v>
      </c>
      <c r="E19" s="10">
        <f t="shared" si="2"/>
        <v>581.2652170908036</v>
      </c>
      <c r="F19" s="10">
        <f t="shared" si="2"/>
        <v>711.4128515384292</v>
      </c>
      <c r="G19" s="10">
        <f t="shared" si="2"/>
        <v>823.0591032207914</v>
      </c>
      <c r="H19" s="10">
        <f t="shared" si="2"/>
        <v>943.2656306049173</v>
      </c>
      <c r="I19" s="10">
        <f t="shared" si="2"/>
        <v>996.3120710614313</v>
      </c>
      <c r="J19"/>
      <c r="K19"/>
    </row>
    <row r="20" spans="1:9" ht="12.75">
      <c r="A20" s="3"/>
      <c r="C20" s="4"/>
      <c r="D20" s="4"/>
      <c r="E20" s="4"/>
      <c r="F20" s="4"/>
      <c r="G20" s="4"/>
      <c r="H20" s="4"/>
      <c r="I20" s="4"/>
    </row>
    <row r="21" spans="1:11" s="1" customFormat="1" ht="12.75">
      <c r="A21" s="9" t="s">
        <v>61</v>
      </c>
      <c r="C21" s="4">
        <v>47.059247773250156</v>
      </c>
      <c r="D21" s="4">
        <v>139.0309007132716</v>
      </c>
      <c r="E21" s="4">
        <v>203.44282598178117</v>
      </c>
      <c r="F21" s="4">
        <v>248.99449803844988</v>
      </c>
      <c r="G21" s="4">
        <v>288.0706861272772</v>
      </c>
      <c r="H21" s="4">
        <v>330.1429707117201</v>
      </c>
      <c r="I21" s="4">
        <v>348.70922487150034</v>
      </c>
      <c r="J21"/>
      <c r="K21"/>
    </row>
    <row r="22" spans="1:9" ht="12.75">
      <c r="A22" s="13" t="s">
        <v>62</v>
      </c>
      <c r="C22" s="14">
        <f aca="true" t="shared" si="3" ref="C22:I22">C21/C19</f>
        <v>0.34992849481587734</v>
      </c>
      <c r="D22" s="14">
        <f t="shared" si="3"/>
        <v>0.3499999999999983</v>
      </c>
      <c r="E22" s="14">
        <f t="shared" si="3"/>
        <v>0.3499999999999998</v>
      </c>
      <c r="F22" s="14">
        <f t="shared" si="3"/>
        <v>0.34999999999999953</v>
      </c>
      <c r="G22" s="14">
        <f t="shared" si="3"/>
        <v>0.3500000000000003</v>
      </c>
      <c r="H22" s="14">
        <f t="shared" si="3"/>
        <v>0.34999999999999903</v>
      </c>
      <c r="I22" s="14">
        <f t="shared" si="3"/>
        <v>0.34999999999999937</v>
      </c>
    </row>
    <row r="23" spans="1:11" s="8" customFormat="1" ht="13.5" thickBot="1">
      <c r="A23" s="15" t="s">
        <v>63</v>
      </c>
      <c r="B23" s="16"/>
      <c r="C23" s="17">
        <f aca="true" t="shared" si="4" ref="C23:I23">C19-C21</f>
        <v>87.42322070366376</v>
      </c>
      <c r="D23" s="17">
        <f t="shared" si="4"/>
        <v>258.200244181792</v>
      </c>
      <c r="E23" s="17">
        <f t="shared" si="4"/>
        <v>377.8223911090224</v>
      </c>
      <c r="F23" s="17">
        <f t="shared" si="4"/>
        <v>462.41835349997933</v>
      </c>
      <c r="G23" s="17">
        <f t="shared" si="4"/>
        <v>534.9884170935142</v>
      </c>
      <c r="H23" s="17">
        <f t="shared" si="4"/>
        <v>613.1226598931971</v>
      </c>
      <c r="I23" s="17">
        <f t="shared" si="4"/>
        <v>647.6028461899309</v>
      </c>
      <c r="J23"/>
      <c r="K23"/>
    </row>
    <row r="24" ht="4.5" customHeight="1"/>
    <row r="25" spans="1:10" ht="12.75" customHeight="1">
      <c r="A25" s="18" t="s">
        <v>64</v>
      </c>
      <c r="B25" s="19"/>
      <c r="C25" s="4">
        <v>0</v>
      </c>
      <c r="D25" s="4">
        <v>0</v>
      </c>
      <c r="E25" s="4">
        <v>90.15181565756734</v>
      </c>
      <c r="F25" s="4">
        <v>120.20242087675646</v>
      </c>
      <c r="G25" s="4">
        <v>180.30363131513468</v>
      </c>
      <c r="H25" s="4">
        <v>210.3542365343238</v>
      </c>
      <c r="I25" s="4">
        <v>270.455446972702</v>
      </c>
      <c r="J25" s="21"/>
    </row>
    <row r="27" spans="1:10" ht="14.25" customHeight="1">
      <c r="A27" s="18" t="s">
        <v>65</v>
      </c>
      <c r="B27" s="19"/>
      <c r="C27" s="20">
        <f aca="true" t="shared" si="5" ref="C27:I27">C23+C7</f>
        <v>149.6580241126044</v>
      </c>
      <c r="D27" s="20">
        <f t="shared" si="5"/>
        <v>333.7412552444215</v>
      </c>
      <c r="E27" s="20">
        <f t="shared" si="5"/>
        <v>478.96478823912287</v>
      </c>
      <c r="F27" s="20">
        <f t="shared" si="5"/>
        <v>587.5743025626454</v>
      </c>
      <c r="G27" s="20">
        <f t="shared" si="5"/>
        <v>684.1019465808746</v>
      </c>
      <c r="H27" s="20">
        <f t="shared" si="5"/>
        <v>788.3629299744337</v>
      </c>
      <c r="I27" s="20">
        <f t="shared" si="5"/>
        <v>850.7470965001364</v>
      </c>
      <c r="J27" s="21"/>
    </row>
    <row r="28" spans="1:3" ht="14.25" customHeight="1">
      <c r="A28" s="29" t="s">
        <v>66</v>
      </c>
      <c r="C28" s="22"/>
    </row>
    <row r="29" spans="1:9" ht="12.75">
      <c r="A29" s="27" t="s">
        <v>95</v>
      </c>
      <c r="B29" s="1"/>
      <c r="C29" s="2">
        <v>2000</v>
      </c>
      <c r="D29" s="2">
        <f aca="true" t="shared" si="6" ref="D29:I29">C29+1</f>
        <v>2001</v>
      </c>
      <c r="E29" s="2">
        <f t="shared" si="6"/>
        <v>2002</v>
      </c>
      <c r="F29" s="2">
        <f t="shared" si="6"/>
        <v>2003</v>
      </c>
      <c r="G29" s="2">
        <f t="shared" si="6"/>
        <v>2004</v>
      </c>
      <c r="H29" s="2">
        <f t="shared" si="6"/>
        <v>2005</v>
      </c>
      <c r="I29" s="2">
        <f t="shared" si="6"/>
        <v>2006</v>
      </c>
    </row>
    <row r="30" spans="1:9" ht="12.75">
      <c r="A30" s="3" t="s">
        <v>67</v>
      </c>
      <c r="C30" s="4">
        <v>34.07137619751662</v>
      </c>
      <c r="D30" s="4">
        <v>51.10706429627492</v>
      </c>
      <c r="E30" s="4">
        <v>63.88383037034366</v>
      </c>
      <c r="F30" s="4">
        <v>76.66059644441238</v>
      </c>
      <c r="G30" s="4">
        <v>88.15968591107422</v>
      </c>
      <c r="H30" s="4">
        <v>96.97565450218165</v>
      </c>
      <c r="I30" s="4">
        <v>103.76395031733438</v>
      </c>
    </row>
    <row r="31" spans="1:9" ht="12.75">
      <c r="A31" s="3" t="s">
        <v>68</v>
      </c>
      <c r="C31" s="4">
        <v>48.080968350702584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</row>
    <row r="32" spans="1:9" ht="12.75">
      <c r="A32" s="3"/>
      <c r="B32" t="s">
        <v>15</v>
      </c>
      <c r="C32" s="4">
        <v>48.080968350702584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</row>
    <row r="33" spans="1:9" ht="12.75">
      <c r="A33" s="3"/>
      <c r="B33" t="s">
        <v>16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</row>
    <row r="34" spans="1:9" ht="12.75">
      <c r="A34" s="3" t="s">
        <v>69</v>
      </c>
      <c r="C34" s="4">
        <v>3372.4772516918492</v>
      </c>
      <c r="D34" s="4">
        <v>4548.422274068435</v>
      </c>
      <c r="E34" s="4">
        <v>5279.418710972291</v>
      </c>
      <c r="F34" s="4">
        <v>6335.302453166749</v>
      </c>
      <c r="G34" s="4">
        <v>6725.167219515472</v>
      </c>
      <c r="H34" s="4">
        <v>7397.683941467019</v>
      </c>
      <c r="I34" s="4">
        <v>7915.521817369711</v>
      </c>
    </row>
    <row r="35" spans="1:9" ht="12.75">
      <c r="A35" s="3" t="s">
        <v>70</v>
      </c>
      <c r="C35" s="4">
        <v>141.34602670897792</v>
      </c>
      <c r="D35" s="4">
        <v>197.279423815592</v>
      </c>
      <c r="E35" s="4">
        <v>246.59927976949</v>
      </c>
      <c r="F35" s="4">
        <v>295.91913572338797</v>
      </c>
      <c r="G35" s="4">
        <v>340.3070060818962</v>
      </c>
      <c r="H35" s="4">
        <v>374.3377066900858</v>
      </c>
      <c r="I35" s="4">
        <v>400.54134615839183</v>
      </c>
    </row>
    <row r="36" spans="1:9" ht="12.75">
      <c r="A36" s="3" t="s">
        <v>71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</row>
    <row r="37" spans="1:9" ht="12.75">
      <c r="A37" s="3"/>
      <c r="C37" s="30"/>
      <c r="D37" s="30"/>
      <c r="E37" s="30"/>
      <c r="F37" s="30"/>
      <c r="G37" s="30"/>
      <c r="H37" s="30"/>
      <c r="I37" s="30"/>
    </row>
    <row r="38" spans="1:11" s="8" customFormat="1" ht="12.75">
      <c r="A38" s="32" t="s">
        <v>72</v>
      </c>
      <c r="B38" s="27"/>
      <c r="C38" s="33">
        <f aca="true" t="shared" si="7" ref="C38:I38">C30+C31+C34+C35+C36</f>
        <v>3595.9756229490467</v>
      </c>
      <c r="D38" s="33">
        <f t="shared" si="7"/>
        <v>4796.808762180302</v>
      </c>
      <c r="E38" s="33">
        <f t="shared" si="7"/>
        <v>5589.901821112124</v>
      </c>
      <c r="F38" s="33">
        <f t="shared" si="7"/>
        <v>6707.882185334549</v>
      </c>
      <c r="G38" s="33">
        <f t="shared" si="7"/>
        <v>7153.633911508443</v>
      </c>
      <c r="H38" s="33">
        <f t="shared" si="7"/>
        <v>7868.997302659287</v>
      </c>
      <c r="I38" s="33">
        <f t="shared" si="7"/>
        <v>8419.827113845437</v>
      </c>
      <c r="J38"/>
      <c r="K38"/>
    </row>
    <row r="39" spans="1:9" ht="12.75">
      <c r="A39" s="3"/>
      <c r="C39" s="30"/>
      <c r="D39" s="30"/>
      <c r="E39" s="30"/>
      <c r="F39" s="30"/>
      <c r="G39" s="30"/>
      <c r="H39" s="30"/>
      <c r="I39" s="30"/>
    </row>
    <row r="40" spans="1:11" s="1" customFormat="1" ht="12.75">
      <c r="A40" s="9" t="s">
        <v>73</v>
      </c>
      <c r="C40" s="10">
        <v>25.428822136477834</v>
      </c>
      <c r="D40" s="10">
        <v>48.236229811001735</v>
      </c>
      <c r="E40" s="10">
        <v>73.25252391694282</v>
      </c>
      <c r="F40" s="10">
        <v>100.10955671573151</v>
      </c>
      <c r="G40" s="10">
        <v>134.51065946906442</v>
      </c>
      <c r="H40" s="10">
        <v>175.19848718451755</v>
      </c>
      <c r="I40" s="10">
        <v>215.11513132456616</v>
      </c>
      <c r="J40"/>
      <c r="K40"/>
    </row>
    <row r="41" spans="1:9" ht="12.75">
      <c r="A41" s="3"/>
      <c r="B41" t="s">
        <v>74</v>
      </c>
      <c r="C41" s="4">
        <v>25.549024557354585</v>
      </c>
      <c r="D41" s="4">
        <v>49.58950873270589</v>
      </c>
      <c r="E41" s="4">
        <v>79.640113951895</v>
      </c>
      <c r="F41" s="4">
        <v>115.70084021492193</v>
      </c>
      <c r="G41" s="4">
        <v>163.78180856562452</v>
      </c>
      <c r="H41" s="4">
        <v>223.8830190040028</v>
      </c>
      <c r="I41" s="4">
        <v>289.9943504862188</v>
      </c>
    </row>
    <row r="42" spans="1:9" ht="12.75">
      <c r="A42" s="3"/>
      <c r="B42" t="s">
        <v>75</v>
      </c>
      <c r="C42" s="4">
        <v>13.985551669010615</v>
      </c>
      <c r="D42" s="4">
        <v>16.990612190929525</v>
      </c>
      <c r="E42" s="4">
        <v>19.99567271284844</v>
      </c>
      <c r="F42" s="4">
        <v>23.00073323476735</v>
      </c>
      <c r="G42" s="4">
        <v>26.00579375668626</v>
      </c>
      <c r="H42" s="4">
        <v>29.010854278605173</v>
      </c>
      <c r="I42" s="4">
        <v>32.01591480052409</v>
      </c>
    </row>
    <row r="43" spans="1:9" ht="12.75">
      <c r="A43" s="3"/>
      <c r="B43" t="s">
        <v>76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</row>
    <row r="44" spans="1:9" ht="12.75">
      <c r="A44" s="3"/>
      <c r="B44" t="s">
        <v>77</v>
      </c>
      <c r="C44" s="4">
        <v>-14.105754089887371</v>
      </c>
      <c r="D44" s="4">
        <v>-18.343891112633674</v>
      </c>
      <c r="E44" s="4">
        <v>-26.383262747800632</v>
      </c>
      <c r="F44" s="4">
        <v>-38.59201673395777</v>
      </c>
      <c r="G44" s="4">
        <v>-55.276942853246354</v>
      </c>
      <c r="H44" s="4">
        <v>-77.69538609809042</v>
      </c>
      <c r="I44" s="4">
        <v>-106.8951339621767</v>
      </c>
    </row>
    <row r="45" spans="1:9" ht="12.75">
      <c r="A45" s="3"/>
      <c r="B45" t="s">
        <v>78</v>
      </c>
      <c r="C45" s="4"/>
      <c r="D45" s="4"/>
      <c r="E45" s="4"/>
      <c r="F45" s="4"/>
      <c r="G45" s="4"/>
      <c r="H45" s="4"/>
      <c r="I45" s="4"/>
    </row>
    <row r="46" spans="1:11" s="1" customFormat="1" ht="12.75">
      <c r="A46" s="9" t="s">
        <v>79</v>
      </c>
      <c r="C46" s="10">
        <f aca="true" t="shared" si="8" ref="C46:I46">SUM(C47:C50)</f>
        <v>356.51437019941596</v>
      </c>
      <c r="D46" s="10">
        <f t="shared" si="8"/>
        <v>465.51512747466745</v>
      </c>
      <c r="E46" s="10">
        <f t="shared" si="8"/>
        <v>564.7359753825442</v>
      </c>
      <c r="F46" s="10">
        <f t="shared" si="8"/>
        <v>662.1430168403591</v>
      </c>
      <c r="G46" s="10">
        <f t="shared" si="8"/>
        <v>764.1091341819623</v>
      </c>
      <c r="H46" s="10">
        <f t="shared" si="8"/>
        <v>869.7225122305963</v>
      </c>
      <c r="I46" s="10">
        <f t="shared" si="8"/>
        <v>978.2536988448545</v>
      </c>
      <c r="J46"/>
      <c r="K46"/>
    </row>
    <row r="47" spans="1:9" ht="12.75">
      <c r="A47" s="3"/>
      <c r="B47" t="s">
        <v>80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ht="12.75">
      <c r="A48" s="3"/>
      <c r="B48" t="s">
        <v>81</v>
      </c>
      <c r="C48" s="4">
        <v>517.4173307850422</v>
      </c>
      <c r="D48" s="4">
        <v>697.7209621001768</v>
      </c>
      <c r="E48" s="4">
        <v>890.0448355029871</v>
      </c>
      <c r="F48" s="4">
        <v>1100.3990720373108</v>
      </c>
      <c r="G48" s="4">
        <v>1334.793792746986</v>
      </c>
      <c r="H48" s="4">
        <v>1593.2289976320124</v>
      </c>
      <c r="I48" s="4">
        <v>1875.70468669239</v>
      </c>
    </row>
    <row r="49" spans="1:9" ht="12.75">
      <c r="A49" s="3"/>
      <c r="B49" t="s">
        <v>82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ht="12.75">
      <c r="A50" s="3"/>
      <c r="B50" t="s">
        <v>83</v>
      </c>
      <c r="C50" s="4">
        <v>-160.9029605856262</v>
      </c>
      <c r="D50" s="4">
        <v>-232.20583462550937</v>
      </c>
      <c r="E50" s="4">
        <v>-325.30886012044283</v>
      </c>
      <c r="F50" s="4">
        <v>-438.2560551969517</v>
      </c>
      <c r="G50" s="4">
        <v>-570.6846585650236</v>
      </c>
      <c r="H50" s="4">
        <v>-723.5064854014161</v>
      </c>
      <c r="I50" s="4">
        <v>-897.4509878475354</v>
      </c>
    </row>
    <row r="51" spans="1:9" ht="12.75">
      <c r="A51" s="3"/>
      <c r="C51" s="4"/>
      <c r="D51" s="4"/>
      <c r="E51" s="4"/>
      <c r="F51" s="4"/>
      <c r="G51" s="4"/>
      <c r="H51" s="4"/>
      <c r="I51" s="4"/>
    </row>
    <row r="52" spans="1:11" s="1" customFormat="1" ht="12.75">
      <c r="A52" s="9" t="s">
        <v>84</v>
      </c>
      <c r="C52" s="4">
        <v>369.92896036926186</v>
      </c>
      <c r="D52" s="4">
        <v>369.92896036926186</v>
      </c>
      <c r="E52" s="4">
        <v>369.92896036926186</v>
      </c>
      <c r="F52" s="4">
        <v>369.92896036926186</v>
      </c>
      <c r="G52" s="4">
        <v>369.92896036926186</v>
      </c>
      <c r="H52" s="4">
        <v>369.92896036926186</v>
      </c>
      <c r="I52" s="4">
        <v>369.92896036926186</v>
      </c>
      <c r="J52"/>
      <c r="K52"/>
    </row>
    <row r="53" spans="1:9" ht="12.75">
      <c r="A53" s="3"/>
      <c r="C53" s="30"/>
      <c r="D53" s="30"/>
      <c r="E53" s="30"/>
      <c r="F53" s="30"/>
      <c r="G53" s="30"/>
      <c r="H53" s="30"/>
      <c r="I53" s="30"/>
    </row>
    <row r="54" spans="1:11" s="1" customFormat="1" ht="12.75">
      <c r="A54" s="9" t="s">
        <v>85</v>
      </c>
      <c r="C54" s="4">
        <v>49.47531643287296</v>
      </c>
      <c r="D54" s="4">
        <v>49.47531643287296</v>
      </c>
      <c r="E54" s="4">
        <v>49.47531643287296</v>
      </c>
      <c r="F54" s="4">
        <v>49.47531643287296</v>
      </c>
      <c r="G54" s="4">
        <v>49.47531643287296</v>
      </c>
      <c r="H54" s="4">
        <v>49.47531643287296</v>
      </c>
      <c r="I54" s="4">
        <v>49.47531643287296</v>
      </c>
      <c r="J54"/>
      <c r="K54"/>
    </row>
    <row r="55" spans="1:9" ht="12.75">
      <c r="A55" s="3"/>
      <c r="C55" s="4"/>
      <c r="D55" s="30"/>
      <c r="E55" s="30"/>
      <c r="F55" s="30"/>
      <c r="G55" s="30"/>
      <c r="H55" s="30"/>
      <c r="I55" s="30"/>
    </row>
    <row r="56" spans="1:11" s="1" customFormat="1" ht="12.75">
      <c r="A56" s="9" t="s">
        <v>86</v>
      </c>
      <c r="C56" s="4">
        <v>2.818746769559939</v>
      </c>
      <c r="D56" s="4">
        <v>2.818746769559939</v>
      </c>
      <c r="E56" s="4">
        <v>2.818746769559939</v>
      </c>
      <c r="F56" s="4">
        <v>2.818746769559939</v>
      </c>
      <c r="G56" s="4">
        <v>2.818746769559939</v>
      </c>
      <c r="H56" s="4">
        <v>2.818746769559939</v>
      </c>
      <c r="I56" s="4">
        <v>2.818746769559939</v>
      </c>
      <c r="J56" s="21"/>
      <c r="K56"/>
    </row>
    <row r="57" spans="1:9" ht="12.75">
      <c r="A57" s="3"/>
      <c r="C57" s="30"/>
      <c r="D57" s="30"/>
      <c r="E57" s="30"/>
      <c r="F57" s="30"/>
      <c r="G57" s="30"/>
      <c r="H57" s="30"/>
      <c r="I57" s="30"/>
    </row>
    <row r="58" spans="1:11" s="8" customFormat="1" ht="13.5" thickBot="1">
      <c r="A58" s="5" t="s">
        <v>87</v>
      </c>
      <c r="B58" s="6"/>
      <c r="C58" s="7">
        <f aca="true" t="shared" si="9" ref="C58:I58">C56+C54+C52+C46+C40+C38</f>
        <v>4400.141838856635</v>
      </c>
      <c r="D58" s="7">
        <f t="shared" si="9"/>
        <v>5732.783143037666</v>
      </c>
      <c r="E58" s="7">
        <f t="shared" si="9"/>
        <v>6650.113343983306</v>
      </c>
      <c r="F58" s="7">
        <f t="shared" si="9"/>
        <v>7892.357782462334</v>
      </c>
      <c r="G58" s="7">
        <f t="shared" si="9"/>
        <v>8474.476728731164</v>
      </c>
      <c r="H58" s="7">
        <f t="shared" si="9"/>
        <v>9336.141325646095</v>
      </c>
      <c r="I58" s="7">
        <f t="shared" si="9"/>
        <v>10035.418967586553</v>
      </c>
      <c r="J58"/>
      <c r="K58"/>
    </row>
    <row r="59" spans="3:8" ht="12.75">
      <c r="C59" s="22"/>
      <c r="D59" s="22"/>
      <c r="E59" s="22"/>
      <c r="F59" s="22"/>
      <c r="G59" s="22"/>
      <c r="H59" s="22"/>
    </row>
    <row r="60" ht="15.75">
      <c r="A60" s="29" t="s">
        <v>0</v>
      </c>
    </row>
    <row r="61" spans="1:9" ht="12.75">
      <c r="A61" s="27"/>
      <c r="B61" s="1"/>
      <c r="C61" s="2">
        <v>2000</v>
      </c>
      <c r="D61" s="2">
        <f aca="true" t="shared" si="10" ref="D61:I61">C61+1</f>
        <v>2001</v>
      </c>
      <c r="E61" s="2">
        <f t="shared" si="10"/>
        <v>2002</v>
      </c>
      <c r="F61" s="2">
        <f t="shared" si="10"/>
        <v>2003</v>
      </c>
      <c r="G61" s="2">
        <f t="shared" si="10"/>
        <v>2004</v>
      </c>
      <c r="H61" s="2">
        <f t="shared" si="10"/>
        <v>2005</v>
      </c>
      <c r="I61" s="2">
        <f t="shared" si="10"/>
        <v>2006</v>
      </c>
    </row>
    <row r="62" spans="1:9" ht="12.75">
      <c r="A62" s="3" t="s">
        <v>1</v>
      </c>
      <c r="C62" s="4">
        <v>1123.8084935030593</v>
      </c>
      <c r="D62" s="4">
        <v>1693.0534157542786</v>
      </c>
      <c r="E62" s="4">
        <v>1804.693369257816</v>
      </c>
      <c r="F62" s="4">
        <v>2184.990019555851</v>
      </c>
      <c r="G62" s="4">
        <v>1944.5009371159924</v>
      </c>
      <c r="H62" s="4">
        <v>2046.1596366421825</v>
      </c>
      <c r="I62" s="4">
        <v>2073.0301489335156</v>
      </c>
    </row>
    <row r="63" spans="1:9" ht="12.75">
      <c r="A63" s="3" t="s">
        <v>2</v>
      </c>
      <c r="C63" s="4">
        <v>1619.4211051410575</v>
      </c>
      <c r="D63" s="4">
        <v>2144.2562149179766</v>
      </c>
      <c r="E63" s="4">
        <v>2680.320268647471</v>
      </c>
      <c r="F63" s="4">
        <v>3216.3843223769654</v>
      </c>
      <c r="G63" s="4">
        <v>3698.8419707335097</v>
      </c>
      <c r="H63" s="4">
        <v>4068.726167806862</v>
      </c>
      <c r="I63" s="4">
        <v>4353.536999553341</v>
      </c>
    </row>
    <row r="64" spans="1:9" ht="12.75">
      <c r="A64" s="3" t="s">
        <v>3</v>
      </c>
      <c r="C64" s="4">
        <v>652.2604065245874</v>
      </c>
      <c r="D64" s="4">
        <v>684.8734268508168</v>
      </c>
      <c r="E64" s="4">
        <v>719.1170981933576</v>
      </c>
      <c r="F64" s="4">
        <v>755.0729531030256</v>
      </c>
      <c r="G64" s="4">
        <v>792.8266007581768</v>
      </c>
      <c r="H64" s="4">
        <v>832.4679307960856</v>
      </c>
      <c r="I64" s="4">
        <v>874.09132733589</v>
      </c>
    </row>
    <row r="65" spans="1:9" ht="12.75">
      <c r="A65" s="3" t="s">
        <v>71</v>
      </c>
      <c r="C65" s="4">
        <v>117.36564374406501</v>
      </c>
      <c r="D65" s="4">
        <v>117.36564374406501</v>
      </c>
      <c r="E65" s="4">
        <v>117.36564374406501</v>
      </c>
      <c r="F65" s="4">
        <v>117.36564374406501</v>
      </c>
      <c r="G65" s="4">
        <v>117.36564374406501</v>
      </c>
      <c r="H65" s="4">
        <v>117.36564374406501</v>
      </c>
      <c r="I65" s="4">
        <v>117.36564374406501</v>
      </c>
    </row>
    <row r="66" spans="1:9" ht="12.75">
      <c r="A66" s="3" t="s">
        <v>4</v>
      </c>
      <c r="C66" s="4">
        <v>28.289639753344634</v>
      </c>
      <c r="D66" s="4">
        <v>28.289639753344634</v>
      </c>
      <c r="E66" s="4">
        <v>28.289639753344634</v>
      </c>
      <c r="F66" s="4">
        <v>28.289639753344634</v>
      </c>
      <c r="G66" s="4">
        <v>28.289639753344634</v>
      </c>
      <c r="H66" s="4">
        <v>28.289639753344634</v>
      </c>
      <c r="I66" s="4">
        <v>28.289639753344634</v>
      </c>
    </row>
    <row r="67" spans="1:9" ht="12.75">
      <c r="A67" s="3"/>
      <c r="C67" s="30"/>
      <c r="D67" s="30"/>
      <c r="E67" s="30"/>
      <c r="F67" s="30"/>
      <c r="G67" s="30"/>
      <c r="H67" s="30"/>
      <c r="I67" s="30"/>
    </row>
    <row r="68" spans="1:11" s="27" customFormat="1" ht="12.75">
      <c r="A68" s="32" t="s">
        <v>5</v>
      </c>
      <c r="C68" s="33">
        <f aca="true" t="shared" si="11" ref="C68:I68">SUM(C62:C66)</f>
        <v>3541.1452886661136</v>
      </c>
      <c r="D68" s="33">
        <f t="shared" si="11"/>
        <v>4667.838341020482</v>
      </c>
      <c r="E68" s="33">
        <f t="shared" si="11"/>
        <v>5349.786019596055</v>
      </c>
      <c r="F68" s="33">
        <f t="shared" si="11"/>
        <v>6302.102578533252</v>
      </c>
      <c r="G68" s="33">
        <f t="shared" si="11"/>
        <v>6581.824792105089</v>
      </c>
      <c r="H68" s="33">
        <f t="shared" si="11"/>
        <v>7093.00901874254</v>
      </c>
      <c r="I68" s="33">
        <f t="shared" si="11"/>
        <v>7446.313759320156</v>
      </c>
      <c r="J68"/>
      <c r="K68"/>
    </row>
    <row r="69" spans="1:9" ht="12.75">
      <c r="A69" s="3"/>
      <c r="C69" s="30"/>
      <c r="D69" s="30"/>
      <c r="E69" s="30"/>
      <c r="F69" s="30"/>
      <c r="G69" s="30"/>
      <c r="H69" s="30"/>
      <c r="I69" s="30"/>
    </row>
    <row r="70" spans="1:11" ht="12.75">
      <c r="A70" s="3" t="s">
        <v>6</v>
      </c>
      <c r="C70" s="4">
        <v>292.6147632613321</v>
      </c>
      <c r="D70" s="4">
        <v>240.32671017994298</v>
      </c>
      <c r="E70" s="4">
        <v>188.03865709855395</v>
      </c>
      <c r="F70" s="4">
        <v>135.75060401716487</v>
      </c>
      <c r="G70" s="4">
        <v>83.46255093577582</v>
      </c>
      <c r="H70" s="4">
        <v>31.17449785438677</v>
      </c>
      <c r="I70" s="4">
        <v>0</v>
      </c>
      <c r="K70" s="37"/>
    </row>
    <row r="71" spans="1:9" ht="12.75">
      <c r="A71" s="3" t="s">
        <v>7</v>
      </c>
      <c r="C71" s="4">
        <v>0</v>
      </c>
      <c r="D71" s="4">
        <v>0</v>
      </c>
      <c r="E71" s="4">
        <v>0</v>
      </c>
      <c r="F71" s="4">
        <v>0</v>
      </c>
      <c r="G71" s="4">
        <v>0</v>
      </c>
      <c r="H71" s="4">
        <v>0</v>
      </c>
      <c r="I71" s="4">
        <v>0</v>
      </c>
    </row>
    <row r="72" spans="1:9" ht="12.75">
      <c r="A72" s="3" t="s">
        <v>8</v>
      </c>
      <c r="C72" s="4">
        <v>21.636435757816162</v>
      </c>
      <c r="D72" s="4">
        <v>21.636435757816162</v>
      </c>
      <c r="E72" s="4">
        <v>21.636435757816162</v>
      </c>
      <c r="F72" s="4">
        <v>21.636435757816162</v>
      </c>
      <c r="G72" s="4">
        <v>21.636435757816162</v>
      </c>
      <c r="H72" s="4">
        <v>21.636435757816162</v>
      </c>
      <c r="I72" s="4">
        <v>21.636435757816162</v>
      </c>
    </row>
    <row r="73" spans="1:9" ht="12.75">
      <c r="A73" s="3"/>
      <c r="C73" s="30"/>
      <c r="D73" s="30"/>
      <c r="E73" s="30"/>
      <c r="F73" s="30"/>
      <c r="G73" s="30"/>
      <c r="H73" s="30"/>
      <c r="I73" s="30"/>
    </row>
    <row r="74" spans="1:11" s="27" customFormat="1" ht="12.75">
      <c r="A74" s="32" t="s">
        <v>9</v>
      </c>
      <c r="C74" s="33">
        <f aca="true" t="shared" si="12" ref="C74:I74">SUM(C75:C79)</f>
        <v>544.7814118976353</v>
      </c>
      <c r="D74" s="33">
        <f t="shared" si="12"/>
        <v>802.9816560794254</v>
      </c>
      <c r="E74" s="33">
        <f t="shared" si="12"/>
        <v>1090.6522315308803</v>
      </c>
      <c r="F74" s="33">
        <f t="shared" si="12"/>
        <v>1432.8681641541032</v>
      </c>
      <c r="G74" s="33">
        <f>SUM(G75:G79)</f>
        <v>1787.5529499324825</v>
      </c>
      <c r="H74" s="33">
        <f t="shared" si="12"/>
        <v>2190.321373291356</v>
      </c>
      <c r="I74" s="33">
        <f t="shared" si="12"/>
        <v>2567.468772508585</v>
      </c>
      <c r="J74"/>
      <c r="K74"/>
    </row>
    <row r="75" spans="1:9" ht="12.75">
      <c r="A75" s="3"/>
      <c r="B75" t="s">
        <v>10</v>
      </c>
      <c r="C75" s="4">
        <v>180.30363131513468</v>
      </c>
      <c r="D75" s="4">
        <v>180.30363131513468</v>
      </c>
      <c r="E75" s="4">
        <v>180.30363131513468</v>
      </c>
      <c r="F75" s="4">
        <v>180.30363131513468</v>
      </c>
      <c r="G75" s="4">
        <v>180.30363131513468</v>
      </c>
      <c r="H75" s="4">
        <v>180.30363131513468</v>
      </c>
      <c r="I75" s="4">
        <v>180.30363131513468</v>
      </c>
    </row>
    <row r="76" spans="1:9" ht="12.75">
      <c r="A76" s="3"/>
      <c r="B76" t="s">
        <v>41</v>
      </c>
      <c r="C76" s="4">
        <v>27.700647891048526</v>
      </c>
      <c r="D76" s="4">
        <v>27.700647891048526</v>
      </c>
      <c r="E76" s="4">
        <v>27.700647891048526</v>
      </c>
      <c r="F76" s="4">
        <v>27.700647891048526</v>
      </c>
      <c r="G76" s="4">
        <v>27.700647891048526</v>
      </c>
      <c r="H76" s="4">
        <v>27.700647891048526</v>
      </c>
      <c r="I76" s="4">
        <v>27.700647891048526</v>
      </c>
    </row>
    <row r="77" spans="1:9" ht="12.75">
      <c r="A77" s="3"/>
      <c r="B77" t="s">
        <v>11</v>
      </c>
      <c r="C77" s="4">
        <v>249.35391198778743</v>
      </c>
      <c r="D77" s="4">
        <v>336.77713269145204</v>
      </c>
      <c r="E77" s="31">
        <f>D77+D78-E25</f>
        <v>504.8255612156747</v>
      </c>
      <c r="F77" s="31">
        <f>E77+E78-F25</f>
        <v>762.4455314479407</v>
      </c>
      <c r="G77" s="31">
        <f>F77+F78-G25</f>
        <v>1044.5602536327854</v>
      </c>
      <c r="H77" s="31">
        <f>G77+G78-H25</f>
        <v>1369.1944341919757</v>
      </c>
      <c r="I77" s="31">
        <f>H77+H78-I25</f>
        <v>1711.8616471124708</v>
      </c>
    </row>
    <row r="78" spans="1:9" ht="12.75">
      <c r="A78" s="3"/>
      <c r="B78" t="s">
        <v>12</v>
      </c>
      <c r="C78" s="4">
        <v>87.42322070366458</v>
      </c>
      <c r="D78" s="4">
        <v>258.2002441817901</v>
      </c>
      <c r="E78" s="11">
        <f>E23</f>
        <v>377.8223911090224</v>
      </c>
      <c r="F78" s="11">
        <f>F23</f>
        <v>462.41835349997933</v>
      </c>
      <c r="G78" s="11">
        <f>G23</f>
        <v>534.9884170935142</v>
      </c>
      <c r="H78" s="11">
        <f>H23</f>
        <v>613.1226598931971</v>
      </c>
      <c r="I78" s="11">
        <f>I23</f>
        <v>647.6028461899309</v>
      </c>
    </row>
    <row r="79" spans="1:9" ht="12.75">
      <c r="A79" s="3"/>
      <c r="B79" t="s">
        <v>13</v>
      </c>
      <c r="C79" s="4">
        <v>0</v>
      </c>
      <c r="D79" s="4">
        <v>0</v>
      </c>
      <c r="E79" s="11">
        <v>0</v>
      </c>
      <c r="F79" s="11">
        <v>0</v>
      </c>
      <c r="G79" s="11">
        <v>0</v>
      </c>
      <c r="H79" s="11">
        <v>0</v>
      </c>
      <c r="I79" s="11">
        <v>0</v>
      </c>
    </row>
    <row r="80" spans="1:9" ht="12.75">
      <c r="A80" s="3"/>
      <c r="C80" s="30"/>
      <c r="D80" s="30"/>
      <c r="E80" s="30"/>
      <c r="F80" s="30"/>
      <c r="G80" s="30"/>
      <c r="H80" s="30"/>
      <c r="I80" s="30"/>
    </row>
    <row r="81" spans="1:11" s="8" customFormat="1" ht="13.5" thickBot="1">
      <c r="A81" s="5" t="s">
        <v>14</v>
      </c>
      <c r="B81" s="6"/>
      <c r="C81" s="7">
        <f aca="true" t="shared" si="13" ref="C81:I81">C68+C70+C71+C72+C74</f>
        <v>4400.177899582897</v>
      </c>
      <c r="D81" s="7">
        <f t="shared" si="13"/>
        <v>5732.783143037666</v>
      </c>
      <c r="E81" s="7">
        <f t="shared" si="13"/>
        <v>6650.113343983305</v>
      </c>
      <c r="F81" s="7">
        <f t="shared" si="13"/>
        <v>7892.357782462336</v>
      </c>
      <c r="G81" s="7">
        <f t="shared" si="13"/>
        <v>8474.476728731162</v>
      </c>
      <c r="H81" s="7">
        <f t="shared" si="13"/>
        <v>9336.141325646098</v>
      </c>
      <c r="I81" s="7">
        <f t="shared" si="13"/>
        <v>10035.418967586556</v>
      </c>
      <c r="J81"/>
      <c r="K81"/>
    </row>
    <row r="82" spans="3:9" ht="12.75">
      <c r="C82" s="37"/>
      <c r="D82" s="37"/>
      <c r="E82" s="37"/>
      <c r="F82" s="37"/>
      <c r="G82" s="37"/>
      <c r="H82" s="37"/>
      <c r="I82" s="37"/>
    </row>
    <row r="83" spans="1:11" s="8" customFormat="1" ht="12.75">
      <c r="A83" s="24"/>
      <c r="B83" s="24"/>
      <c r="C83" s="39"/>
      <c r="D83" s="39"/>
      <c r="E83" s="39"/>
      <c r="F83" s="39"/>
      <c r="G83" s="39"/>
      <c r="H83" s="39"/>
      <c r="I83" s="39"/>
      <c r="J83"/>
      <c r="K83"/>
    </row>
    <row r="84" spans="1:10" s="8" customFormat="1" ht="12.75">
      <c r="A84" s="27" t="s">
        <v>18</v>
      </c>
      <c r="B84" s="27"/>
      <c r="C84" s="2">
        <v>2000</v>
      </c>
      <c r="D84" s="2">
        <f aca="true" t="shared" si="14" ref="D84:I84">C84+1</f>
        <v>2001</v>
      </c>
      <c r="E84" s="2">
        <f t="shared" si="14"/>
        <v>2002</v>
      </c>
      <c r="F84" s="2">
        <f t="shared" si="14"/>
        <v>2003</v>
      </c>
      <c r="G84" s="2">
        <f t="shared" si="14"/>
        <v>2004</v>
      </c>
      <c r="H84" s="2">
        <f t="shared" si="14"/>
        <v>2005</v>
      </c>
      <c r="I84" s="2">
        <f t="shared" si="14"/>
        <v>2006</v>
      </c>
      <c r="J84"/>
    </row>
    <row r="85" spans="1:9" s="34" customFormat="1" ht="12.75">
      <c r="A85" s="40" t="s">
        <v>90</v>
      </c>
      <c r="B85" s="41"/>
      <c r="C85" s="42"/>
      <c r="D85" s="43">
        <f>D23</f>
        <v>258.200244181792</v>
      </c>
      <c r="E85" s="43">
        <f>E23</f>
        <v>377.8223911090224</v>
      </c>
      <c r="F85" s="43">
        <f>F23</f>
        <v>462.41835349997933</v>
      </c>
      <c r="G85" s="43">
        <f>G23</f>
        <v>534.9884170935142</v>
      </c>
      <c r="H85" s="43">
        <f>H23</f>
        <v>613.1226598931971</v>
      </c>
      <c r="I85" s="43">
        <f>I23</f>
        <v>647.6028461899309</v>
      </c>
    </row>
    <row r="86" spans="1:9" ht="12.75">
      <c r="A86" s="3" t="s">
        <v>19</v>
      </c>
      <c r="C86" s="42"/>
      <c r="D86" s="43">
        <f>D7</f>
        <v>75.54101106262948</v>
      </c>
      <c r="E86" s="43">
        <f>E7</f>
        <v>101.14239713010043</v>
      </c>
      <c r="F86" s="43">
        <f>F7</f>
        <v>125.155949062666</v>
      </c>
      <c r="G86" s="43">
        <f>G7</f>
        <v>149.11352948736044</v>
      </c>
      <c r="H86" s="43">
        <f>H7</f>
        <v>175.24027008123656</v>
      </c>
      <c r="I86" s="43">
        <f>I7</f>
        <v>203.14425031020554</v>
      </c>
    </row>
    <row r="87" spans="1:9" ht="12.75">
      <c r="A87" s="3" t="s">
        <v>20</v>
      </c>
      <c r="C87" s="45"/>
      <c r="D87" s="46">
        <f aca="true" t="shared" si="15" ref="D87:I87">D38-D63-D64-D65-D66-C38+C63+C64+C65+C66</f>
        <v>643.3850091281072</v>
      </c>
      <c r="E87" s="46">
        <f t="shared" si="15"/>
        <v>222.78533385978608</v>
      </c>
      <c r="F87" s="46">
        <f t="shared" si="15"/>
        <v>545.9604555832628</v>
      </c>
      <c r="G87" s="46">
        <f t="shared" si="15"/>
        <v>-74.45956983780104</v>
      </c>
      <c r="H87" s="46">
        <f t="shared" si="15"/>
        <v>305.83786403958266</v>
      </c>
      <c r="I87" s="46">
        <f t="shared" si="15"/>
        <v>224.39558289986576</v>
      </c>
    </row>
    <row r="88" spans="1:9" ht="12.75">
      <c r="A88" s="3" t="s">
        <v>21</v>
      </c>
      <c r="C88" s="44"/>
      <c r="D88" s="44">
        <f aca="true" t="shared" si="16" ref="D88:I88">SUM(D41:D43)+SUM(D47:D49)-SUM(C41:C43)-SUM(C47:C49)</f>
        <v>207.34917601240488</v>
      </c>
      <c r="E88" s="44">
        <f t="shared" si="16"/>
        <v>225.37953914391835</v>
      </c>
      <c r="F88" s="44">
        <f t="shared" si="16"/>
        <v>249.4200233192696</v>
      </c>
      <c r="G88" s="44">
        <f t="shared" si="16"/>
        <v>285.48074958229654</v>
      </c>
      <c r="H88" s="44">
        <f t="shared" si="16"/>
        <v>321.5414758453237</v>
      </c>
      <c r="I88" s="44">
        <f t="shared" si="16"/>
        <v>351.5920810645125</v>
      </c>
    </row>
    <row r="89" spans="1:9" ht="12.75">
      <c r="A89" s="3" t="s">
        <v>22</v>
      </c>
      <c r="C89" s="45"/>
      <c r="D89" s="46">
        <f aca="true" t="shared" si="17" ref="D89:I89">D62-C62</f>
        <v>569.2449222512194</v>
      </c>
      <c r="E89" s="46">
        <f t="shared" si="17"/>
        <v>111.6399535035373</v>
      </c>
      <c r="F89" s="46">
        <f t="shared" si="17"/>
        <v>380.2966502980353</v>
      </c>
      <c r="G89" s="46">
        <f t="shared" si="17"/>
        <v>-240.48908243985875</v>
      </c>
      <c r="H89" s="46">
        <f t="shared" si="17"/>
        <v>101.65869952619005</v>
      </c>
      <c r="I89" s="46">
        <f t="shared" si="17"/>
        <v>26.87051229133317</v>
      </c>
    </row>
    <row r="90" spans="1:9" ht="12.75">
      <c r="A90" s="3" t="s">
        <v>23</v>
      </c>
      <c r="C90" s="45"/>
      <c r="D90" s="46">
        <f aca="true" t="shared" si="18" ref="D90:I90">D70-C70</f>
        <v>-52.28805308138911</v>
      </c>
      <c r="E90" s="46">
        <f t="shared" si="18"/>
        <v>-52.28805308138902</v>
      </c>
      <c r="F90" s="46">
        <f t="shared" si="18"/>
        <v>-52.28805308138908</v>
      </c>
      <c r="G90" s="46">
        <f t="shared" si="18"/>
        <v>-52.28805308138905</v>
      </c>
      <c r="H90" s="46">
        <f t="shared" si="18"/>
        <v>-52.28805308138905</v>
      </c>
      <c r="I90" s="46">
        <f t="shared" si="18"/>
        <v>-31.17449785438677</v>
      </c>
    </row>
    <row r="91" spans="1:9" ht="12.75">
      <c r="A91" s="3" t="s">
        <v>24</v>
      </c>
      <c r="C91" s="45"/>
      <c r="D91" s="46">
        <f aca="true" t="shared" si="19" ref="D91:I91">D72-C72</f>
        <v>0</v>
      </c>
      <c r="E91" s="46">
        <f t="shared" si="19"/>
        <v>0</v>
      </c>
      <c r="F91" s="46">
        <f t="shared" si="19"/>
        <v>0</v>
      </c>
      <c r="G91" s="46">
        <f t="shared" si="19"/>
        <v>0</v>
      </c>
      <c r="H91" s="46">
        <f t="shared" si="19"/>
        <v>0</v>
      </c>
      <c r="I91" s="46">
        <f t="shared" si="19"/>
        <v>0</v>
      </c>
    </row>
    <row r="92" spans="1:9" ht="12.75">
      <c r="A92" s="3" t="s">
        <v>25</v>
      </c>
      <c r="C92" s="45"/>
      <c r="D92" s="46">
        <f aca="true" t="shared" si="20" ref="D92:I92">D56-C56</f>
        <v>0</v>
      </c>
      <c r="E92" s="46">
        <f t="shared" si="20"/>
        <v>0</v>
      </c>
      <c r="F92" s="46">
        <f t="shared" si="20"/>
        <v>0</v>
      </c>
      <c r="G92" s="46">
        <f t="shared" si="20"/>
        <v>0</v>
      </c>
      <c r="H92" s="46">
        <f t="shared" si="20"/>
        <v>0</v>
      </c>
      <c r="I92" s="46">
        <f t="shared" si="20"/>
        <v>0</v>
      </c>
    </row>
    <row r="93" spans="1:9" ht="12.75">
      <c r="A93" s="3" t="s">
        <v>26</v>
      </c>
      <c r="C93" s="45"/>
      <c r="D93" s="46">
        <f aca="true" t="shared" si="21" ref="D93:I93">D54-C54</f>
        <v>0</v>
      </c>
      <c r="E93" s="46">
        <f t="shared" si="21"/>
        <v>0</v>
      </c>
      <c r="F93" s="46">
        <f t="shared" si="21"/>
        <v>0</v>
      </c>
      <c r="G93" s="46">
        <f t="shared" si="21"/>
        <v>0</v>
      </c>
      <c r="H93" s="46">
        <f t="shared" si="21"/>
        <v>0</v>
      </c>
      <c r="I93" s="46">
        <f t="shared" si="21"/>
        <v>0</v>
      </c>
    </row>
    <row r="94" spans="1:9" ht="12.75">
      <c r="A94" s="3" t="s">
        <v>17</v>
      </c>
      <c r="C94" s="44"/>
      <c r="D94" s="46">
        <f aca="true" t="shared" si="22" ref="D94:I94">D52-C52</f>
        <v>0</v>
      </c>
      <c r="E94" s="46">
        <f t="shared" si="22"/>
        <v>0</v>
      </c>
      <c r="F94" s="46">
        <f t="shared" si="22"/>
        <v>0</v>
      </c>
      <c r="G94" s="46">
        <f t="shared" si="22"/>
        <v>0</v>
      </c>
      <c r="H94" s="46">
        <f t="shared" si="22"/>
        <v>0</v>
      </c>
      <c r="I94" s="46">
        <f t="shared" si="22"/>
        <v>0</v>
      </c>
    </row>
    <row r="95" spans="1:9" ht="12.75">
      <c r="A95" s="3" t="s">
        <v>27</v>
      </c>
      <c r="C95" s="46"/>
      <c r="D95" s="46">
        <v>0</v>
      </c>
      <c r="E95" s="46">
        <v>0</v>
      </c>
      <c r="F95" s="46">
        <v>0</v>
      </c>
      <c r="G95" s="46">
        <v>0</v>
      </c>
      <c r="H95" s="46">
        <v>0</v>
      </c>
      <c r="I95" s="46">
        <v>0</v>
      </c>
    </row>
    <row r="96" spans="3:9" ht="12.75">
      <c r="C96" s="46"/>
      <c r="D96" s="46"/>
      <c r="E96" s="46"/>
      <c r="F96" s="46"/>
      <c r="G96" s="46"/>
      <c r="H96" s="46"/>
      <c r="I96" s="46"/>
    </row>
    <row r="97" spans="1:9" s="23" customFormat="1" ht="16.5" thickBot="1">
      <c r="A97" s="47" t="s">
        <v>28</v>
      </c>
      <c r="B97" s="47"/>
      <c r="C97" s="48"/>
      <c r="D97" s="48">
        <f aca="true" t="shared" si="23" ref="D97:I97">D85+D86-D87-D88+D89+D90+D91-D92-D93+D95-D94</f>
        <v>-0.036060726260330966</v>
      </c>
      <c r="E97" s="48">
        <f t="shared" si="23"/>
        <v>90.15181565756671</v>
      </c>
      <c r="F97" s="48">
        <f t="shared" si="23"/>
        <v>120.2024208767591</v>
      </c>
      <c r="G97" s="48">
        <f t="shared" si="23"/>
        <v>180.3036313151313</v>
      </c>
      <c r="H97" s="48">
        <f t="shared" si="23"/>
        <v>210.3542365343283</v>
      </c>
      <c r="I97" s="48">
        <f t="shared" si="23"/>
        <v>270.4554469727045</v>
      </c>
    </row>
    <row r="99" spans="1:10" s="8" customFormat="1" ht="12.75">
      <c r="A99" s="27" t="s">
        <v>95</v>
      </c>
      <c r="B99" s="27"/>
      <c r="C99" s="2"/>
      <c r="D99" s="2">
        <v>2001</v>
      </c>
      <c r="E99" s="2">
        <f>D99+1</f>
        <v>2002</v>
      </c>
      <c r="F99" s="2">
        <f>E99+1</f>
        <v>2003</v>
      </c>
      <c r="G99" s="2">
        <f>F99+1</f>
        <v>2004</v>
      </c>
      <c r="H99" s="2">
        <f>G99+1</f>
        <v>2005</v>
      </c>
      <c r="I99" s="2">
        <f>H99+1</f>
        <v>2006</v>
      </c>
      <c r="J99"/>
    </row>
    <row r="100" spans="1:9" ht="12.75">
      <c r="A100" s="1" t="str">
        <f>A97</f>
        <v>Flujo disponible para los accionistas</v>
      </c>
      <c r="B100" s="1"/>
      <c r="C100" s="49"/>
      <c r="D100" s="49">
        <f aca="true" t="shared" si="24" ref="D100:I100">D97</f>
        <v>-0.036060726260330966</v>
      </c>
      <c r="E100" s="49">
        <f t="shared" si="24"/>
        <v>90.15181565756671</v>
      </c>
      <c r="F100" s="49">
        <f t="shared" si="24"/>
        <v>120.2024208767591</v>
      </c>
      <c r="G100" s="49">
        <f t="shared" si="24"/>
        <v>180.3036313151313</v>
      </c>
      <c r="H100" s="49">
        <f t="shared" si="24"/>
        <v>210.3542365343283</v>
      </c>
      <c r="I100" s="49">
        <f t="shared" si="24"/>
        <v>270.4554469727045</v>
      </c>
    </row>
    <row r="102" spans="1:9" ht="12.75">
      <c r="A102" s="1" t="s">
        <v>36</v>
      </c>
      <c r="B102" s="1"/>
      <c r="C102" s="50"/>
      <c r="D102" s="50">
        <f aca="true" t="shared" si="25" ref="D102:I102">D104+D88-(C33-D33)</f>
        <v>-258.514374007975</v>
      </c>
      <c r="E102" s="50">
        <f t="shared" si="25"/>
        <v>344.92540533875024</v>
      </c>
      <c r="F102" s="50">
        <f t="shared" si="25"/>
        <v>132.89037323548916</v>
      </c>
      <c r="G102" s="50">
        <f t="shared" si="25"/>
        <v>864.5924976756252</v>
      </c>
      <c r="H102" s="50">
        <f t="shared" si="25"/>
        <v>575.0647513530693</v>
      </c>
      <c r="I102" s="50">
        <f t="shared" si="25"/>
        <v>720.9676272592128</v>
      </c>
    </row>
    <row r="104" spans="1:9" ht="12.75">
      <c r="A104" s="1" t="s">
        <v>29</v>
      </c>
      <c r="B104" s="1"/>
      <c r="C104" s="50"/>
      <c r="D104" s="50">
        <f>D97+D13*0.65-D89-D90</f>
        <v>-465.8635500203799</v>
      </c>
      <c r="E104" s="50">
        <f>E97+E13*0.65-E89-E90</f>
        <v>119.54586619483186</v>
      </c>
      <c r="F104" s="50">
        <f>F97+F13*0.65-F89-F90</f>
        <v>-116.52965008378044</v>
      </c>
      <c r="G104" s="50">
        <f>G97+G13*0.65-G89-G90</f>
        <v>579.1117480933286</v>
      </c>
      <c r="H104" s="50">
        <f>H97+H13*0.65-H89-H90</f>
        <v>253.52327550774552</v>
      </c>
      <c r="I104" s="50">
        <f>I97+I13*0.65-I89-I90</f>
        <v>369.3755461947003</v>
      </c>
    </row>
    <row r="105" ht="12.75">
      <c r="C105" s="22"/>
    </row>
    <row r="106" ht="12.75">
      <c r="C106" s="22"/>
    </row>
    <row r="107" ht="18">
      <c r="B107" s="51" t="s">
        <v>30</v>
      </c>
    </row>
    <row r="108" spans="1:9" s="8" customFormat="1" ht="12.75">
      <c r="A108" s="27" t="s">
        <v>18</v>
      </c>
      <c r="B108" s="27"/>
      <c r="C108" s="2">
        <v>2001</v>
      </c>
      <c r="D108" s="2">
        <f>C108+1</f>
        <v>2002</v>
      </c>
      <c r="E108" s="2">
        <f>D108+1</f>
        <v>2003</v>
      </c>
      <c r="F108" s="2">
        <f>E108+1</f>
        <v>2004</v>
      </c>
      <c r="G108" s="2">
        <f>F108+1</f>
        <v>2005</v>
      </c>
      <c r="H108" s="2">
        <f>G108+1</f>
        <v>2006</v>
      </c>
      <c r="I108"/>
    </row>
    <row r="109" spans="1:9" s="8" customFormat="1" ht="12.75">
      <c r="A109" s="24"/>
      <c r="B109" s="24"/>
      <c r="C109" s="58">
        <f aca="true" t="shared" si="26" ref="C109:H109">D97</f>
        <v>-0.036060726260330966</v>
      </c>
      <c r="D109" s="58">
        <f t="shared" si="26"/>
        <v>90.15181565756671</v>
      </c>
      <c r="E109" s="58">
        <f t="shared" si="26"/>
        <v>120.2024208767591</v>
      </c>
      <c r="F109" s="58">
        <f t="shared" si="26"/>
        <v>180.3036313151313</v>
      </c>
      <c r="G109" s="58">
        <f t="shared" si="26"/>
        <v>210.3542365343283</v>
      </c>
      <c r="H109" s="58">
        <f t="shared" si="26"/>
        <v>270.4554469727045</v>
      </c>
      <c r="I109"/>
    </row>
    <row r="110" spans="1:15" s="8" customFormat="1" ht="13.5" thickBot="1">
      <c r="A110" s="24"/>
      <c r="B110" s="6" t="s">
        <v>31</v>
      </c>
      <c r="C110" s="6"/>
      <c r="D110" s="6"/>
      <c r="E110" s="6"/>
      <c r="F110" s="6"/>
      <c r="G110" s="26">
        <f>I85-I87</f>
        <v>423.20726329006516</v>
      </c>
      <c r="H110" s="35"/>
      <c r="I110" s="35"/>
      <c r="J110" s="35"/>
      <c r="K110" s="35"/>
      <c r="L110" s="35"/>
      <c r="M110" s="35"/>
      <c r="N110" s="35"/>
      <c r="O110"/>
    </row>
    <row r="111" spans="1:15" s="8" customFormat="1" ht="12.75">
      <c r="A111" s="24"/>
      <c r="B111" s="24"/>
      <c r="C111" s="24"/>
      <c r="D111" s="24"/>
      <c r="E111" s="24"/>
      <c r="F111" s="24"/>
      <c r="G111" s="24"/>
      <c r="H111" s="35"/>
      <c r="I111" s="35"/>
      <c r="J111" s="35"/>
      <c r="K111" s="35"/>
      <c r="L111" s="35"/>
      <c r="M111" s="35"/>
      <c r="N111" s="35"/>
      <c r="O111"/>
    </row>
    <row r="112" spans="1:14" s="100" customFormat="1" ht="12.75">
      <c r="A112" s="97"/>
      <c r="B112" s="97"/>
      <c r="C112" s="97"/>
      <c r="D112" s="98" t="s">
        <v>32</v>
      </c>
      <c r="E112" s="97"/>
      <c r="F112" s="99" t="s">
        <v>33</v>
      </c>
      <c r="G112" s="99"/>
      <c r="H112" s="99"/>
      <c r="I112" s="99"/>
      <c r="J112" s="35"/>
      <c r="K112" s="35"/>
      <c r="L112" s="35"/>
      <c r="M112" s="99"/>
      <c r="N112" s="60"/>
    </row>
    <row r="113" spans="1:14" s="100" customFormat="1" ht="12.75">
      <c r="A113" s="97"/>
      <c r="B113" s="97"/>
      <c r="C113" s="97"/>
      <c r="D113" s="98" t="s">
        <v>35</v>
      </c>
      <c r="E113" s="97"/>
      <c r="F113" s="99" t="s">
        <v>37</v>
      </c>
      <c r="G113" s="99"/>
      <c r="H113" s="99"/>
      <c r="I113" s="99"/>
      <c r="J113" s="35"/>
      <c r="K113" s="35"/>
      <c r="L113" s="35"/>
      <c r="M113" s="99"/>
      <c r="N113" s="60"/>
    </row>
    <row r="114" spans="1:14" s="100" customFormat="1" ht="11.25">
      <c r="A114" s="97"/>
      <c r="B114" s="97"/>
      <c r="C114" s="97"/>
      <c r="D114" s="98" t="s">
        <v>38</v>
      </c>
      <c r="E114" s="97"/>
      <c r="F114" s="97"/>
      <c r="G114" s="97" t="s">
        <v>39</v>
      </c>
      <c r="H114" s="97"/>
      <c r="I114" s="97"/>
      <c r="J114" s="97"/>
      <c r="K114" s="97" t="s">
        <v>39</v>
      </c>
      <c r="L114" s="97"/>
      <c r="M114" s="97"/>
      <c r="N114" s="60"/>
    </row>
    <row r="115" spans="2:13" s="60" customFormat="1" ht="12" thickBot="1">
      <c r="B115" s="101" t="s">
        <v>40</v>
      </c>
      <c r="C115" s="102"/>
      <c r="K115" s="103" t="s">
        <v>104</v>
      </c>
      <c r="L115" s="97"/>
      <c r="M115" s="97"/>
    </row>
    <row r="116" spans="2:13" ht="16.5" thickBot="1">
      <c r="B116" s="52">
        <v>0.12</v>
      </c>
      <c r="C116" s="53"/>
      <c r="D116" s="54">
        <f>NPV(B116,C$109:H$109)</f>
        <v>528.3619939895942</v>
      </c>
      <c r="E116" s="55"/>
      <c r="F116" s="54"/>
      <c r="G116" s="56">
        <f>$G$110*1.03/($B116-0.03)/((1+$B116)^6)</f>
        <v>2453.802993330691</v>
      </c>
      <c r="H116" s="54"/>
      <c r="I116" s="54"/>
      <c r="J116" s="54"/>
      <c r="K116" s="56">
        <f>G116+$D116</f>
        <v>2982.1649873202855</v>
      </c>
      <c r="L116" s="24"/>
      <c r="M116" s="24"/>
    </row>
    <row r="117" spans="12:13" ht="12.75">
      <c r="L117" s="24"/>
      <c r="M117" s="2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16"/>
  <sheetViews>
    <sheetView workbookViewId="0" topLeftCell="A1">
      <pane ySplit="3915" topLeftCell="BM106" activePane="bottomLeft" state="split"/>
      <selection pane="topLeft" activeCell="A5" sqref="A5:IV5"/>
      <selection pane="bottomLeft" activeCell="K110" sqref="K110"/>
    </sheetView>
  </sheetViews>
  <sheetFormatPr defaultColWidth="9.140625" defaultRowHeight="12.75"/>
  <cols>
    <col min="2" max="2" width="23.28125" style="0" customWidth="1"/>
  </cols>
  <sheetData>
    <row r="1" ht="12.75">
      <c r="A1" t="s">
        <v>88</v>
      </c>
    </row>
    <row r="2" spans="1:9" ht="12.75">
      <c r="A2" s="57" t="s">
        <v>89</v>
      </c>
      <c r="B2" s="1"/>
      <c r="C2" s="2">
        <v>2000</v>
      </c>
      <c r="D2" s="2">
        <f aca="true" t="shared" si="0" ref="D2:I2">C2+1</f>
        <v>2001</v>
      </c>
      <c r="E2" s="2">
        <f t="shared" si="0"/>
        <v>2002</v>
      </c>
      <c r="F2" s="2">
        <f t="shared" si="0"/>
        <v>2003</v>
      </c>
      <c r="G2" s="2">
        <f t="shared" si="0"/>
        <v>2004</v>
      </c>
      <c r="H2" s="2">
        <f t="shared" si="0"/>
        <v>2005</v>
      </c>
      <c r="I2" s="2">
        <f t="shared" si="0"/>
        <v>2006</v>
      </c>
    </row>
    <row r="3" spans="1:12" ht="12.75">
      <c r="A3" s="3" t="s">
        <v>42</v>
      </c>
      <c r="C3" s="4">
        <v>6815.164737417812</v>
      </c>
      <c r="D3" s="4">
        <v>8178.1976849013745</v>
      </c>
      <c r="E3" s="4">
        <v>9404.92733763658</v>
      </c>
      <c r="F3" s="4">
        <v>10815.666438282067</v>
      </c>
      <c r="G3" s="4">
        <v>12438.016404024378</v>
      </c>
      <c r="H3" s="4">
        <v>13681.818044426816</v>
      </c>
      <c r="I3" s="4">
        <v>14639.545307536691</v>
      </c>
      <c r="L3">
        <v>1</v>
      </c>
    </row>
    <row r="4" spans="1:9" ht="12.75">
      <c r="A4" s="3" t="s">
        <v>43</v>
      </c>
      <c r="C4" s="4">
        <v>47.51601697258183</v>
      </c>
      <c r="D4" s="4">
        <v>57.019220367098185</v>
      </c>
      <c r="E4" s="4">
        <v>65.57210342216291</v>
      </c>
      <c r="F4" s="4">
        <v>75.40791893548734</v>
      </c>
      <c r="G4" s="4">
        <v>86.71910677581045</v>
      </c>
      <c r="H4" s="4">
        <v>95.3910174533915</v>
      </c>
      <c r="I4" s="4">
        <v>102.06838867512889</v>
      </c>
    </row>
    <row r="5" spans="1:9" ht="12.75">
      <c r="A5" s="3" t="s">
        <v>44</v>
      </c>
      <c r="C5" s="4">
        <v>3398.5010758116678</v>
      </c>
      <c r="D5" s="4">
        <v>3271.27907396055</v>
      </c>
      <c r="E5" s="4">
        <v>3761.970935054632</v>
      </c>
      <c r="F5" s="4">
        <v>4326.266575312827</v>
      </c>
      <c r="G5" s="4">
        <v>4975.206561609752</v>
      </c>
      <c r="H5" s="4">
        <v>5472.727217770726</v>
      </c>
      <c r="I5" s="4">
        <v>5855.8181230146765</v>
      </c>
    </row>
    <row r="6" spans="1:9" ht="12.75">
      <c r="A6" s="3" t="s">
        <v>45</v>
      </c>
      <c r="C6" s="4">
        <v>2473.982186001226</v>
      </c>
      <c r="D6" s="4">
        <v>3169.78967581407</v>
      </c>
      <c r="E6" s="4">
        <v>3631.273760969354</v>
      </c>
      <c r="F6" s="4">
        <v>4153.030464519161</v>
      </c>
      <c r="G6" s="4">
        <v>4778.923499148345</v>
      </c>
      <c r="H6" s="4">
        <v>5227.700558837276</v>
      </c>
      <c r="I6" s="4">
        <v>5569.353430005382</v>
      </c>
    </row>
    <row r="7" spans="1:9" ht="12.75">
      <c r="A7" s="3" t="s">
        <v>46</v>
      </c>
      <c r="C7" s="4">
        <v>62.23480340894066</v>
      </c>
      <c r="D7" s="4">
        <v>75.54101106262948</v>
      </c>
      <c r="E7" s="4">
        <v>101.14239713010043</v>
      </c>
      <c r="F7" s="4">
        <v>125.155949062666</v>
      </c>
      <c r="G7" s="4">
        <v>149.11352948736044</v>
      </c>
      <c r="H7" s="4">
        <v>175.24027008123656</v>
      </c>
      <c r="I7" s="4">
        <v>203.14425031020554</v>
      </c>
    </row>
    <row r="8" spans="1:9" ht="12.75">
      <c r="A8" s="3" t="s">
        <v>47</v>
      </c>
      <c r="C8" s="4">
        <v>70.20422391306961</v>
      </c>
      <c r="D8" s="4">
        <v>327.12790739605504</v>
      </c>
      <c r="E8" s="4">
        <v>376.1970935054632</v>
      </c>
      <c r="F8" s="4">
        <v>324.469993148462</v>
      </c>
      <c r="G8" s="4">
        <v>373.14049212073127</v>
      </c>
      <c r="H8" s="4">
        <v>410.45454133280447</v>
      </c>
      <c r="I8" s="4">
        <v>439.18635922610076</v>
      </c>
    </row>
    <row r="9" spans="1:9" ht="12.75">
      <c r="A9" s="3" t="s">
        <v>48</v>
      </c>
      <c r="C9" s="4">
        <v>689.5411873595134</v>
      </c>
      <c r="D9" s="4">
        <v>1226.7296527352062</v>
      </c>
      <c r="E9" s="4">
        <v>1410.739100645487</v>
      </c>
      <c r="F9" s="4">
        <v>1622.3499657423101</v>
      </c>
      <c r="G9" s="4">
        <v>1865.7024606036566</v>
      </c>
      <c r="H9" s="4">
        <v>2052.2727066640223</v>
      </c>
      <c r="I9" s="4">
        <v>2195.9317961305037</v>
      </c>
    </row>
    <row r="10" spans="1:9" ht="12.75">
      <c r="A10" s="3"/>
      <c r="C10" s="4"/>
      <c r="D10" s="4"/>
      <c r="E10" s="4"/>
      <c r="F10" s="4"/>
      <c r="G10" s="4"/>
      <c r="H10" s="4"/>
      <c r="I10" s="4"/>
    </row>
    <row r="11" spans="1:11" s="8" customFormat="1" ht="13.5" thickBot="1">
      <c r="A11" s="5" t="s">
        <v>49</v>
      </c>
      <c r="B11" s="6"/>
      <c r="C11" s="7">
        <f>C3+C4-C5-C6-C7-C8-C9</f>
        <v>168.2172778959756</v>
      </c>
      <c r="D11" s="7">
        <f>D3+D4-D5-D6-D7-D8-D9</f>
        <v>164.74958429996263</v>
      </c>
      <c r="E11" s="7">
        <f>E3+E4-E5-E6-E7-E8-E9</f>
        <v>189.17615375370588</v>
      </c>
      <c r="F11" s="7">
        <f>F3+F4-F5-F6-F7-F8-F9</f>
        <v>339.8014094321286</v>
      </c>
      <c r="G11" s="7">
        <f>G3+G4-G5-G6-G7-G8-G9</f>
        <v>382.6489678303433</v>
      </c>
      <c r="H11" s="7">
        <f>H3+H4-H5-H6-H7-H8-H9</f>
        <v>438.81376719414357</v>
      </c>
      <c r="I11" s="7">
        <f>I3+I4-I5-I6-I7-I8-I9</f>
        <v>478.17973752495163</v>
      </c>
      <c r="J11"/>
      <c r="K11"/>
    </row>
    <row r="12" spans="1:9" ht="12.75">
      <c r="A12" s="3"/>
      <c r="C12" s="4"/>
      <c r="D12" s="4"/>
      <c r="E12" s="4"/>
      <c r="F12" s="4"/>
      <c r="G12" s="4"/>
      <c r="H12" s="4"/>
      <c r="I12" s="4"/>
    </row>
    <row r="13" spans="1:11" s="1" customFormat="1" ht="13.5" customHeight="1">
      <c r="A13" s="9" t="s">
        <v>50</v>
      </c>
      <c r="C13" s="10">
        <v>33.7348094190617</v>
      </c>
      <c r="D13" s="10">
        <v>78.66058442417031</v>
      </c>
      <c r="E13" s="10">
        <v>113.55346418195565</v>
      </c>
      <c r="F13" s="10">
        <v>117.50943342431205</v>
      </c>
      <c r="G13" s="10">
        <v>140.00761457296832</v>
      </c>
      <c r="H13" s="10">
        <v>138.00373380459075</v>
      </c>
      <c r="I13" s="10">
        <v>152.7861724603979</v>
      </c>
      <c r="J13"/>
      <c r="K13"/>
    </row>
    <row r="14" spans="1:11" s="1" customFormat="1" ht="12.75">
      <c r="A14" s="9" t="s">
        <v>56</v>
      </c>
      <c r="C14" s="12">
        <f aca="true" t="shared" si="1" ref="C14:I14">C11-C13</f>
        <v>134.4824684769139</v>
      </c>
      <c r="D14" s="12">
        <f t="shared" si="1"/>
        <v>86.08899987579233</v>
      </c>
      <c r="E14" s="12">
        <f t="shared" si="1"/>
        <v>75.62268957175023</v>
      </c>
      <c r="F14" s="12">
        <f t="shared" si="1"/>
        <v>222.29197600781654</v>
      </c>
      <c r="G14" s="12">
        <f t="shared" si="1"/>
        <v>242.64135325737496</v>
      </c>
      <c r="H14" s="12">
        <f t="shared" si="1"/>
        <v>300.8100333895528</v>
      </c>
      <c r="I14" s="12">
        <f t="shared" si="1"/>
        <v>325.39356506455374</v>
      </c>
      <c r="J14"/>
      <c r="K14"/>
    </row>
    <row r="15" spans="1:9" ht="12.75">
      <c r="A15" s="3"/>
      <c r="C15" s="4"/>
      <c r="D15" s="4"/>
      <c r="E15" s="4"/>
      <c r="F15" s="4"/>
      <c r="G15" s="4"/>
      <c r="H15" s="4"/>
      <c r="I15" s="4"/>
    </row>
    <row r="16" spans="1:11" s="1" customFormat="1" ht="12.75">
      <c r="A16" s="9" t="s">
        <v>57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/>
      <c r="K16"/>
    </row>
    <row r="17" spans="1:9" ht="12.75">
      <c r="A17" s="3"/>
      <c r="C17" s="4"/>
      <c r="D17" s="4"/>
      <c r="E17" s="4"/>
      <c r="F17" s="4"/>
      <c r="G17" s="4"/>
      <c r="H17" s="4"/>
      <c r="I17" s="4"/>
    </row>
    <row r="18" spans="1:11" s="1" customFormat="1" ht="12.75">
      <c r="A18" s="9" t="s">
        <v>60</v>
      </c>
      <c r="C18" s="10">
        <f aca="true" t="shared" si="2" ref="C18:I18">C14+C16</f>
        <v>134.4824684769139</v>
      </c>
      <c r="D18" s="10">
        <f t="shared" si="2"/>
        <v>86.08899987579233</v>
      </c>
      <c r="E18" s="10">
        <f t="shared" si="2"/>
        <v>75.62268957175023</v>
      </c>
      <c r="F18" s="10">
        <f t="shared" si="2"/>
        <v>222.29197600781654</v>
      </c>
      <c r="G18" s="10">
        <f t="shared" si="2"/>
        <v>242.64135325737496</v>
      </c>
      <c r="H18" s="10">
        <f t="shared" si="2"/>
        <v>300.8100333895528</v>
      </c>
      <c r="I18" s="10">
        <f t="shared" si="2"/>
        <v>325.39356506455374</v>
      </c>
      <c r="J18"/>
      <c r="K18"/>
    </row>
    <row r="19" spans="1:9" ht="12.75">
      <c r="A19" s="3"/>
      <c r="C19" s="4"/>
      <c r="D19" s="4"/>
      <c r="E19" s="4"/>
      <c r="F19" s="4"/>
      <c r="G19" s="4"/>
      <c r="H19" s="4"/>
      <c r="I19" s="4"/>
    </row>
    <row r="20" spans="1:11" s="1" customFormat="1" ht="12.75">
      <c r="A20" s="9" t="s">
        <v>61</v>
      </c>
      <c r="C20" s="4">
        <v>47.059247773250156</v>
      </c>
      <c r="D20" s="4">
        <v>30.13114995652715</v>
      </c>
      <c r="E20" s="4">
        <v>26.467941350112977</v>
      </c>
      <c r="F20" s="4">
        <v>77.80219160273592</v>
      </c>
      <c r="G20" s="4">
        <v>84.92447364008059</v>
      </c>
      <c r="H20" s="4">
        <v>105.28351168634228</v>
      </c>
      <c r="I20" s="4">
        <v>113.8877477725942</v>
      </c>
      <c r="J20"/>
      <c r="K20"/>
    </row>
    <row r="21" spans="1:9" ht="12.75">
      <c r="A21" s="13" t="s">
        <v>62</v>
      </c>
      <c r="C21" s="14">
        <f aca="true" t="shared" si="3" ref="C21:I21">C20/C18</f>
        <v>0.34992849481587734</v>
      </c>
      <c r="D21" s="14">
        <f t="shared" si="3"/>
        <v>0.3499999999999981</v>
      </c>
      <c r="E21" s="14">
        <f t="shared" si="3"/>
        <v>0.35000000000000525</v>
      </c>
      <c r="F21" s="14">
        <f t="shared" si="3"/>
        <v>0.3500000000000006</v>
      </c>
      <c r="G21" s="14">
        <f t="shared" si="3"/>
        <v>0.34999999999999737</v>
      </c>
      <c r="H21" s="14">
        <f t="shared" si="3"/>
        <v>0.349999999999996</v>
      </c>
      <c r="I21" s="14">
        <f t="shared" si="3"/>
        <v>0.3500000000000012</v>
      </c>
    </row>
    <row r="22" spans="1:11" s="8" customFormat="1" ht="13.5" thickBot="1">
      <c r="A22" s="15" t="s">
        <v>63</v>
      </c>
      <c r="B22" s="16"/>
      <c r="C22" s="17">
        <f aca="true" t="shared" si="4" ref="C22:I22">C18-C20</f>
        <v>87.42322070366376</v>
      </c>
      <c r="D22" s="17">
        <f t="shared" si="4"/>
        <v>55.95784991926517</v>
      </c>
      <c r="E22" s="17">
        <f t="shared" si="4"/>
        <v>49.15474822163725</v>
      </c>
      <c r="F22" s="17">
        <f t="shared" si="4"/>
        <v>144.48978440508063</v>
      </c>
      <c r="G22" s="17">
        <f t="shared" si="4"/>
        <v>157.71687961729435</v>
      </c>
      <c r="H22" s="17">
        <f t="shared" si="4"/>
        <v>195.52652170321053</v>
      </c>
      <c r="I22" s="17">
        <f t="shared" si="4"/>
        <v>211.50581729195954</v>
      </c>
      <c r="J22"/>
      <c r="K22"/>
    </row>
    <row r="23" ht="4.5" customHeight="1"/>
    <row r="24" spans="1:10" ht="12.75" customHeight="1">
      <c r="A24" s="18" t="s">
        <v>64</v>
      </c>
      <c r="B24" s="19"/>
      <c r="C24" s="4">
        <v>0</v>
      </c>
      <c r="D24" s="4">
        <v>0</v>
      </c>
      <c r="E24" s="4">
        <v>0</v>
      </c>
      <c r="F24" s="4">
        <v>60.10121043837823</v>
      </c>
      <c r="G24" s="4">
        <v>60.10121043837823</v>
      </c>
      <c r="H24" s="4">
        <v>60.10121043837823</v>
      </c>
      <c r="I24" s="4">
        <v>60.10121043837823</v>
      </c>
      <c r="J24" s="21"/>
    </row>
    <row r="26" spans="1:10" ht="15" customHeight="1">
      <c r="A26" s="18" t="s">
        <v>65</v>
      </c>
      <c r="B26" s="19"/>
      <c r="C26" s="20">
        <f aca="true" t="shared" si="5" ref="C26:I26">C22+C7</f>
        <v>149.6580241126044</v>
      </c>
      <c r="D26" s="20">
        <f t="shared" si="5"/>
        <v>131.49886098189467</v>
      </c>
      <c r="E26" s="20">
        <f t="shared" si="5"/>
        <v>150.2971453517377</v>
      </c>
      <c r="F26" s="20">
        <f t="shared" si="5"/>
        <v>269.6457334677466</v>
      </c>
      <c r="G26" s="20">
        <f t="shared" si="5"/>
        <v>306.8304091046548</v>
      </c>
      <c r="H26" s="20">
        <f t="shared" si="5"/>
        <v>370.7667917844471</v>
      </c>
      <c r="I26" s="20">
        <f t="shared" si="5"/>
        <v>414.6500676021651</v>
      </c>
      <c r="J26" s="21"/>
    </row>
    <row r="27" spans="1:3" ht="15" customHeight="1">
      <c r="A27" s="29" t="s">
        <v>66</v>
      </c>
      <c r="C27" s="22"/>
    </row>
    <row r="28" spans="1:9" ht="12.75">
      <c r="A28" s="27" t="s">
        <v>95</v>
      </c>
      <c r="B28" s="1"/>
      <c r="C28" s="2">
        <v>2000</v>
      </c>
      <c r="D28" s="2">
        <f aca="true" t="shared" si="6" ref="D28:I28">C28+1</f>
        <v>2001</v>
      </c>
      <c r="E28" s="2">
        <f t="shared" si="6"/>
        <v>2002</v>
      </c>
      <c r="F28" s="2">
        <f t="shared" si="6"/>
        <v>2003</v>
      </c>
      <c r="G28" s="2">
        <f t="shared" si="6"/>
        <v>2004</v>
      </c>
      <c r="H28" s="2">
        <f t="shared" si="6"/>
        <v>2005</v>
      </c>
      <c r="I28" s="2">
        <f t="shared" si="6"/>
        <v>2006</v>
      </c>
    </row>
    <row r="29" spans="1:9" ht="12.75">
      <c r="A29" s="3" t="s">
        <v>67</v>
      </c>
      <c r="C29" s="4">
        <v>34.07137619751662</v>
      </c>
      <c r="D29" s="4">
        <v>40.88565143701994</v>
      </c>
      <c r="E29" s="4">
        <v>47.01849915257292</v>
      </c>
      <c r="F29" s="4">
        <v>54.07127402545886</v>
      </c>
      <c r="G29" s="4">
        <v>62.18196512927769</v>
      </c>
      <c r="H29" s="4">
        <v>68.40016164220548</v>
      </c>
      <c r="I29" s="4">
        <v>73.18817295715985</v>
      </c>
    </row>
    <row r="30" spans="1:9" ht="12.75">
      <c r="A30" s="3" t="s">
        <v>68</v>
      </c>
      <c r="C30" s="4">
        <v>48.080968350702584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ht="12.75">
      <c r="A31" s="3"/>
      <c r="B31" t="s">
        <v>15</v>
      </c>
      <c r="C31" s="4">
        <v>48.080968350702584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</row>
    <row r="32" spans="1:9" ht="12.75">
      <c r="A32" s="3"/>
      <c r="B32" t="s">
        <v>16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</row>
    <row r="33" spans="1:9" ht="12.75">
      <c r="A33" s="3" t="s">
        <v>69</v>
      </c>
      <c r="C33" s="4">
        <v>3372.4772516918492</v>
      </c>
      <c r="D33" s="4">
        <v>3638.737819254749</v>
      </c>
      <c r="E33" s="4">
        <v>3885.652171275606</v>
      </c>
      <c r="F33" s="4">
        <v>4468.499996966947</v>
      </c>
      <c r="G33" s="4">
        <v>4743.4846121649125</v>
      </c>
      <c r="H33" s="4">
        <v>5217.833073381405</v>
      </c>
      <c r="I33" s="4">
        <v>5583.081388518103</v>
      </c>
    </row>
    <row r="34" spans="1:9" ht="12.75">
      <c r="A34" s="3" t="s">
        <v>70</v>
      </c>
      <c r="C34" s="4">
        <v>141.34602670897792</v>
      </c>
      <c r="D34" s="4">
        <v>157.8235390524736</v>
      </c>
      <c r="E34" s="4">
        <v>181.4970699103446</v>
      </c>
      <c r="F34" s="4">
        <v>208.72163039689627</v>
      </c>
      <c r="G34" s="4">
        <v>240.02987495643072</v>
      </c>
      <c r="H34" s="4">
        <v>264.03286245207386</v>
      </c>
      <c r="I34" s="4">
        <v>282.515162823719</v>
      </c>
    </row>
    <row r="35" spans="1:9" ht="12.75">
      <c r="A35" s="3" t="s">
        <v>71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</row>
    <row r="36" spans="1:9" ht="12.75">
      <c r="A36" s="3"/>
      <c r="C36" s="30"/>
      <c r="D36" s="30"/>
      <c r="E36" s="30"/>
      <c r="F36" s="30"/>
      <c r="G36" s="30"/>
      <c r="H36" s="30"/>
      <c r="I36" s="30"/>
    </row>
    <row r="37" spans="1:11" s="8" customFormat="1" ht="12.75">
      <c r="A37" s="32" t="s">
        <v>72</v>
      </c>
      <c r="B37" s="27"/>
      <c r="C37" s="33">
        <f aca="true" t="shared" si="7" ref="C37:I37">C29+C30+C33+C34+C35</f>
        <v>3595.9756229490467</v>
      </c>
      <c r="D37" s="33">
        <f t="shared" si="7"/>
        <v>3837.4470097442427</v>
      </c>
      <c r="E37" s="33">
        <f t="shared" si="7"/>
        <v>4114.167740338524</v>
      </c>
      <c r="F37" s="33">
        <f t="shared" si="7"/>
        <v>4731.292901389302</v>
      </c>
      <c r="G37" s="33">
        <f t="shared" si="7"/>
        <v>5045.696452250621</v>
      </c>
      <c r="H37" s="33">
        <f t="shared" si="7"/>
        <v>5550.266097475684</v>
      </c>
      <c r="I37" s="33">
        <f t="shared" si="7"/>
        <v>5938.784724298982</v>
      </c>
      <c r="J37"/>
      <c r="K37"/>
    </row>
    <row r="38" spans="1:9" ht="12.75">
      <c r="A38" s="3"/>
      <c r="C38" s="30"/>
      <c r="D38" s="30"/>
      <c r="E38" s="30"/>
      <c r="F38" s="30"/>
      <c r="G38" s="30"/>
      <c r="H38" s="30"/>
      <c r="I38" s="30"/>
    </row>
    <row r="39" spans="1:11" s="1" customFormat="1" ht="12.75">
      <c r="A39" s="9" t="s">
        <v>73</v>
      </c>
      <c r="C39" s="10">
        <f aca="true" t="shared" si="8" ref="C39:I39">SUM(C40:C43)</f>
        <v>25.428822136477834</v>
      </c>
      <c r="D39" s="10">
        <f t="shared" si="8"/>
        <v>48.236229811001735</v>
      </c>
      <c r="E39" s="10">
        <f t="shared" si="8"/>
        <v>73.25252391694282</v>
      </c>
      <c r="F39" s="10">
        <f t="shared" si="8"/>
        <v>100.10955671573151</v>
      </c>
      <c r="G39" s="10">
        <f t="shared" si="8"/>
        <v>134.51065946906442</v>
      </c>
      <c r="H39" s="10">
        <f t="shared" si="8"/>
        <v>175.19848718451755</v>
      </c>
      <c r="I39" s="10">
        <f t="shared" si="8"/>
        <v>215.11513132456616</v>
      </c>
      <c r="J39"/>
      <c r="K39"/>
    </row>
    <row r="40" spans="1:9" ht="12.75">
      <c r="A40" s="3"/>
      <c r="B40" t="s">
        <v>74</v>
      </c>
      <c r="C40" s="4">
        <v>25.549024557354585</v>
      </c>
      <c r="D40" s="4">
        <v>49.58950873270589</v>
      </c>
      <c r="E40" s="4">
        <v>79.640113951895</v>
      </c>
      <c r="F40" s="4">
        <v>115.70084021492193</v>
      </c>
      <c r="G40" s="4">
        <v>163.78180856562452</v>
      </c>
      <c r="H40" s="4">
        <v>223.8830190040028</v>
      </c>
      <c r="I40" s="4">
        <v>289.9943504862188</v>
      </c>
    </row>
    <row r="41" spans="1:9" ht="12.75">
      <c r="A41" s="3"/>
      <c r="B41" t="s">
        <v>75</v>
      </c>
      <c r="C41" s="4">
        <v>13.985551669010615</v>
      </c>
      <c r="D41" s="4">
        <v>16.990612190929525</v>
      </c>
      <c r="E41" s="4">
        <v>19.99567271284844</v>
      </c>
      <c r="F41" s="4">
        <v>23.00073323476735</v>
      </c>
      <c r="G41" s="4">
        <v>26.00579375668626</v>
      </c>
      <c r="H41" s="4">
        <v>29.010854278605173</v>
      </c>
      <c r="I41" s="4">
        <v>32.01591480052409</v>
      </c>
    </row>
    <row r="42" spans="1:9" ht="12.75">
      <c r="A42" s="3"/>
      <c r="B42" t="s">
        <v>76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ht="12.75">
      <c r="A43" s="3"/>
      <c r="B43" t="s">
        <v>77</v>
      </c>
      <c r="C43" s="4">
        <v>-14.105754089887371</v>
      </c>
      <c r="D43" s="4">
        <v>-18.343891112633674</v>
      </c>
      <c r="E43" s="4">
        <v>-26.383262747800632</v>
      </c>
      <c r="F43" s="4">
        <v>-38.59201673395777</v>
      </c>
      <c r="G43" s="4">
        <v>-55.276942853246354</v>
      </c>
      <c r="H43" s="4">
        <v>-77.69538609809042</v>
      </c>
      <c r="I43" s="4">
        <v>-106.8951339621767</v>
      </c>
    </row>
    <row r="44" spans="1:9" ht="12.75">
      <c r="A44" s="3"/>
      <c r="B44" t="s">
        <v>78</v>
      </c>
      <c r="C44" s="4"/>
      <c r="D44" s="4"/>
      <c r="E44" s="4"/>
      <c r="F44" s="4"/>
      <c r="G44" s="4"/>
      <c r="H44" s="4"/>
      <c r="I44" s="4"/>
    </row>
    <row r="45" spans="1:11" s="1" customFormat="1" ht="12.75">
      <c r="A45" s="9" t="s">
        <v>79</v>
      </c>
      <c r="C45" s="10">
        <f aca="true" t="shared" si="9" ref="C45:I45">SUM(C46:C49)</f>
        <v>356.51437019941596</v>
      </c>
      <c r="D45" s="10">
        <f t="shared" si="9"/>
        <v>465.51512747466745</v>
      </c>
      <c r="E45" s="10">
        <f t="shared" si="9"/>
        <v>564.7359753825442</v>
      </c>
      <c r="F45" s="10">
        <f t="shared" si="9"/>
        <v>662.1430168403591</v>
      </c>
      <c r="G45" s="10">
        <f t="shared" si="9"/>
        <v>764.1091341819623</v>
      </c>
      <c r="H45" s="10">
        <f t="shared" si="9"/>
        <v>869.7225122305963</v>
      </c>
      <c r="I45" s="10">
        <f t="shared" si="9"/>
        <v>978.2536988448545</v>
      </c>
      <c r="J45"/>
      <c r="K45"/>
    </row>
    <row r="46" spans="1:9" ht="12.75">
      <c r="A46" s="3"/>
      <c r="B46" t="s">
        <v>80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</row>
    <row r="47" spans="1:9" ht="12.75">
      <c r="A47" s="3"/>
      <c r="B47" t="s">
        <v>81</v>
      </c>
      <c r="C47" s="4">
        <v>517.4173307850422</v>
      </c>
      <c r="D47" s="4">
        <v>697.7209621001768</v>
      </c>
      <c r="E47" s="4">
        <v>890.0448355029871</v>
      </c>
      <c r="F47" s="4">
        <v>1100.3990720373108</v>
      </c>
      <c r="G47" s="4">
        <v>1334.793792746986</v>
      </c>
      <c r="H47" s="4">
        <v>1593.2289976320124</v>
      </c>
      <c r="I47" s="4">
        <v>1875.70468669239</v>
      </c>
    </row>
    <row r="48" spans="1:9" ht="12.75">
      <c r="A48" s="3"/>
      <c r="B48" t="s">
        <v>82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</row>
    <row r="49" spans="1:9" ht="12.75">
      <c r="A49" s="3"/>
      <c r="B49" t="s">
        <v>83</v>
      </c>
      <c r="C49" s="4">
        <v>-160.9029605856262</v>
      </c>
      <c r="D49" s="4">
        <v>-232.20583462550937</v>
      </c>
      <c r="E49" s="4">
        <v>-325.30886012044283</v>
      </c>
      <c r="F49" s="4">
        <v>-438.2560551969517</v>
      </c>
      <c r="G49" s="4">
        <v>-570.6846585650236</v>
      </c>
      <c r="H49" s="4">
        <v>-723.5064854014161</v>
      </c>
      <c r="I49" s="4">
        <v>-897.4509878475354</v>
      </c>
    </row>
    <row r="50" spans="1:9" ht="12.75">
      <c r="A50" s="3"/>
      <c r="C50" s="4"/>
      <c r="D50" s="4"/>
      <c r="E50" s="4"/>
      <c r="F50" s="4"/>
      <c r="G50" s="4"/>
      <c r="H50" s="4"/>
      <c r="I50" s="4"/>
    </row>
    <row r="51" spans="1:11" s="1" customFormat="1" ht="12.75">
      <c r="A51" s="9" t="s">
        <v>84</v>
      </c>
      <c r="C51" s="4">
        <v>369.92896036926186</v>
      </c>
      <c r="D51" s="4">
        <v>369.92896036926186</v>
      </c>
      <c r="E51" s="4">
        <v>369.92896036926186</v>
      </c>
      <c r="F51" s="4">
        <v>369.92896036926186</v>
      </c>
      <c r="G51" s="4">
        <v>369.92896036926186</v>
      </c>
      <c r="H51" s="4">
        <v>369.92896036926186</v>
      </c>
      <c r="I51" s="4">
        <v>369.92896036926186</v>
      </c>
      <c r="J51"/>
      <c r="K51"/>
    </row>
    <row r="52" spans="1:9" ht="12.75">
      <c r="A52" s="3"/>
      <c r="C52" s="30"/>
      <c r="D52" s="30"/>
      <c r="E52" s="30"/>
      <c r="F52" s="30"/>
      <c r="G52" s="30"/>
      <c r="H52" s="30"/>
      <c r="I52" s="30"/>
    </row>
    <row r="53" spans="1:11" s="1" customFormat="1" ht="12.75">
      <c r="A53" s="9" t="s">
        <v>85</v>
      </c>
      <c r="C53" s="4">
        <v>49.47531643287296</v>
      </c>
      <c r="D53" s="4">
        <v>49.47531643287296</v>
      </c>
      <c r="E53" s="4">
        <v>49.47531643287296</v>
      </c>
      <c r="F53" s="4">
        <v>49.47531643287296</v>
      </c>
      <c r="G53" s="4">
        <v>49.47531643287296</v>
      </c>
      <c r="H53" s="4">
        <v>49.47531643287296</v>
      </c>
      <c r="I53" s="4">
        <v>49.47531643287296</v>
      </c>
      <c r="J53"/>
      <c r="K53"/>
    </row>
    <row r="54" spans="1:9" ht="12.75">
      <c r="A54" s="3"/>
      <c r="C54" s="4"/>
      <c r="D54" s="30"/>
      <c r="E54" s="30"/>
      <c r="F54" s="30"/>
      <c r="G54" s="30"/>
      <c r="H54" s="30"/>
      <c r="I54" s="30"/>
    </row>
    <row r="55" spans="1:11" s="1" customFormat="1" ht="12.75">
      <c r="A55" s="9" t="s">
        <v>86</v>
      </c>
      <c r="C55" s="4">
        <v>2.818746769559939</v>
      </c>
      <c r="D55" s="4">
        <v>2.818746769559939</v>
      </c>
      <c r="E55" s="4">
        <v>2.818746769559939</v>
      </c>
      <c r="F55" s="4">
        <v>2.818746769559939</v>
      </c>
      <c r="G55" s="4">
        <v>2.818746769559939</v>
      </c>
      <c r="H55" s="4">
        <v>2.818746769559939</v>
      </c>
      <c r="I55" s="4">
        <v>2.818746769559939</v>
      </c>
      <c r="J55" s="21"/>
      <c r="K55"/>
    </row>
    <row r="56" spans="1:9" ht="12.75">
      <c r="A56" s="3"/>
      <c r="C56" s="30"/>
      <c r="D56" s="30"/>
      <c r="E56" s="30"/>
      <c r="F56" s="30"/>
      <c r="G56" s="30"/>
      <c r="H56" s="30"/>
      <c r="I56" s="30"/>
    </row>
    <row r="57" spans="1:11" s="8" customFormat="1" ht="13.5" thickBot="1">
      <c r="A57" s="5" t="s">
        <v>87</v>
      </c>
      <c r="B57" s="6"/>
      <c r="C57" s="7">
        <f aca="true" t="shared" si="10" ref="C57:I57">C55+C53+C51+C45+C39+C37</f>
        <v>4400.141838856635</v>
      </c>
      <c r="D57" s="7">
        <f t="shared" si="10"/>
        <v>4773.421390601607</v>
      </c>
      <c r="E57" s="7">
        <f t="shared" si="10"/>
        <v>5174.379263209706</v>
      </c>
      <c r="F57" s="7">
        <f t="shared" si="10"/>
        <v>5915.768498517087</v>
      </c>
      <c r="G57" s="7">
        <f t="shared" si="10"/>
        <v>6366.539269473343</v>
      </c>
      <c r="H57" s="7">
        <f t="shared" si="10"/>
        <v>7017.410120462492</v>
      </c>
      <c r="I57" s="7">
        <f t="shared" si="10"/>
        <v>7554.376578040097</v>
      </c>
      <c r="J57"/>
      <c r="K57"/>
    </row>
    <row r="58" spans="1:11" s="8" customFormat="1" ht="12.75">
      <c r="A58" s="24"/>
      <c r="B58" s="24"/>
      <c r="C58" s="25"/>
      <c r="D58" s="25"/>
      <c r="E58" s="25"/>
      <c r="F58" s="25"/>
      <c r="G58" s="25"/>
      <c r="H58" s="25"/>
      <c r="I58" s="25"/>
      <c r="J58"/>
      <c r="K58"/>
    </row>
    <row r="59" ht="15.75">
      <c r="A59" s="29" t="s">
        <v>0</v>
      </c>
    </row>
    <row r="60" spans="1:9" ht="12.75">
      <c r="A60" s="27"/>
      <c r="B60" s="1"/>
      <c r="C60" s="2">
        <v>2000</v>
      </c>
      <c r="D60" s="2">
        <f aca="true" t="shared" si="11" ref="D60:I60">C60+1</f>
        <v>2001</v>
      </c>
      <c r="E60" s="2">
        <f t="shared" si="11"/>
        <v>2002</v>
      </c>
      <c r="F60" s="2">
        <f t="shared" si="11"/>
        <v>2003</v>
      </c>
      <c r="G60" s="2">
        <f t="shared" si="11"/>
        <v>2004</v>
      </c>
      <c r="H60" s="2">
        <f t="shared" si="11"/>
        <v>2005</v>
      </c>
      <c r="I60" s="2">
        <f t="shared" si="11"/>
        <v>2006</v>
      </c>
    </row>
    <row r="61" spans="1:9" ht="12.75">
      <c r="A61" s="3" t="s">
        <v>1</v>
      </c>
      <c r="C61" s="4">
        <v>1123.8084935030593</v>
      </c>
      <c r="D61" s="4">
        <v>1364.7853005643394</v>
      </c>
      <c r="E61" s="4">
        <v>1477.3220608994902</v>
      </c>
      <c r="F61" s="4">
        <v>1854.747562753211</v>
      </c>
      <c r="G61" s="4">
        <v>1882.143608649305</v>
      </c>
      <c r="H61" s="4">
        <v>2149.344217748039</v>
      </c>
      <c r="I61" s="4">
        <v>2323.5705964614576</v>
      </c>
    </row>
    <row r="62" spans="1:9" ht="12.75">
      <c r="A62" s="3" t="s">
        <v>2</v>
      </c>
      <c r="C62" s="4">
        <v>1619.4211051410575</v>
      </c>
      <c r="D62" s="4">
        <v>1715.4049719343811</v>
      </c>
      <c r="E62" s="4">
        <v>1972.7157177245388</v>
      </c>
      <c r="F62" s="4">
        <v>2268.6230753832187</v>
      </c>
      <c r="G62" s="4">
        <v>2608.9165366907023</v>
      </c>
      <c r="H62" s="4">
        <v>2869.8081903597717</v>
      </c>
      <c r="I62" s="4">
        <v>3070.6947636849563</v>
      </c>
    </row>
    <row r="63" spans="1:9" ht="12.75">
      <c r="A63" s="3" t="s">
        <v>3</v>
      </c>
      <c r="C63" s="4">
        <v>652.2604065245874</v>
      </c>
      <c r="D63" s="4">
        <v>684.8734268508168</v>
      </c>
      <c r="E63" s="4">
        <v>719.1170981933576</v>
      </c>
      <c r="F63" s="4">
        <v>755.0729531030256</v>
      </c>
      <c r="G63" s="4">
        <v>792.8266007581768</v>
      </c>
      <c r="H63" s="4">
        <v>832.4679307960856</v>
      </c>
      <c r="I63" s="4">
        <v>874.09132733589</v>
      </c>
    </row>
    <row r="64" spans="1:9" ht="12.75">
      <c r="A64" s="3" t="s">
        <v>71</v>
      </c>
      <c r="C64" s="4">
        <v>117.36564374406501</v>
      </c>
      <c r="D64" s="4">
        <v>117.36564374406501</v>
      </c>
      <c r="E64" s="4">
        <v>117.36564374406501</v>
      </c>
      <c r="F64" s="4">
        <v>117.36564374406501</v>
      </c>
      <c r="G64" s="4">
        <v>117.36564374406501</v>
      </c>
      <c r="H64" s="4">
        <v>117.36564374406501</v>
      </c>
      <c r="I64" s="4">
        <v>117.36564374406501</v>
      </c>
    </row>
    <row r="65" spans="1:9" ht="12.75">
      <c r="A65" s="3" t="s">
        <v>4</v>
      </c>
      <c r="C65" s="4">
        <v>28.289639753344634</v>
      </c>
      <c r="D65" s="4">
        <v>28.289639753344634</v>
      </c>
      <c r="E65" s="4">
        <v>28.289639753344634</v>
      </c>
      <c r="F65" s="4">
        <v>28.289639753344634</v>
      </c>
      <c r="G65" s="4">
        <v>28.289639753344634</v>
      </c>
      <c r="H65" s="4">
        <v>28.289639753344634</v>
      </c>
      <c r="I65" s="4">
        <v>28.289639753344634</v>
      </c>
    </row>
    <row r="66" spans="1:9" ht="12.75">
      <c r="A66" s="3"/>
      <c r="C66" s="30"/>
      <c r="D66" s="30"/>
      <c r="E66" s="30"/>
      <c r="F66" s="30"/>
      <c r="G66" s="30"/>
      <c r="H66" s="30"/>
      <c r="I66" s="30"/>
    </row>
    <row r="67" spans="1:11" s="27" customFormat="1" ht="12.75">
      <c r="A67" s="32" t="s">
        <v>5</v>
      </c>
      <c r="C67" s="33">
        <f aca="true" t="shared" si="12" ref="C67:I67">SUM(C61:C65)</f>
        <v>3541.1452886661136</v>
      </c>
      <c r="D67" s="33">
        <f t="shared" si="12"/>
        <v>3910.718982846947</v>
      </c>
      <c r="E67" s="33">
        <f t="shared" si="12"/>
        <v>4314.810160314796</v>
      </c>
      <c r="F67" s="33">
        <f t="shared" si="12"/>
        <v>5024.098874736866</v>
      </c>
      <c r="G67" s="33">
        <f t="shared" si="12"/>
        <v>5429.542029595594</v>
      </c>
      <c r="H67" s="33">
        <f t="shared" si="12"/>
        <v>5997.2756224013065</v>
      </c>
      <c r="I67" s="33">
        <f t="shared" si="12"/>
        <v>6414.011970979714</v>
      </c>
      <c r="J67"/>
      <c r="K67"/>
    </row>
    <row r="68" spans="1:9" ht="12.75">
      <c r="A68" s="3"/>
      <c r="C68" s="30"/>
      <c r="D68" s="30"/>
      <c r="E68" s="30"/>
      <c r="F68" s="30"/>
      <c r="G68" s="30"/>
      <c r="H68" s="30"/>
      <c r="I68" s="30"/>
    </row>
    <row r="69" spans="1:11" ht="12.75">
      <c r="A69" s="3" t="s">
        <v>6</v>
      </c>
      <c r="C69" s="4">
        <v>292.6147632613321</v>
      </c>
      <c r="D69" s="4">
        <v>240.32671017994298</v>
      </c>
      <c r="E69" s="4">
        <v>188.03865709855395</v>
      </c>
      <c r="F69" s="4">
        <v>135.75060401716487</v>
      </c>
      <c r="G69" s="4">
        <v>83.46255093577582</v>
      </c>
      <c r="H69" s="4">
        <v>31.17449785438677</v>
      </c>
      <c r="I69" s="4">
        <v>0</v>
      </c>
      <c r="K69" s="37"/>
    </row>
    <row r="70" spans="1:9" ht="12.75">
      <c r="A70" s="3" t="s">
        <v>7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  <c r="I70" s="4">
        <v>0</v>
      </c>
    </row>
    <row r="71" spans="1:9" ht="12.75">
      <c r="A71" s="3" t="s">
        <v>8</v>
      </c>
      <c r="C71" s="4">
        <v>21.636435757816162</v>
      </c>
      <c r="D71" s="4">
        <v>21.636435757816162</v>
      </c>
      <c r="E71" s="4">
        <v>21.636435757816162</v>
      </c>
      <c r="F71" s="4">
        <v>21.636435757816162</v>
      </c>
      <c r="G71" s="4">
        <v>21.636435757816162</v>
      </c>
      <c r="H71" s="4">
        <v>21.636435757816162</v>
      </c>
      <c r="I71" s="4">
        <v>21.636435757816162</v>
      </c>
    </row>
    <row r="72" spans="1:9" ht="12.75">
      <c r="A72" s="3"/>
      <c r="C72" s="30"/>
      <c r="D72" s="30"/>
      <c r="E72" s="30"/>
      <c r="F72" s="30"/>
      <c r="G72" s="30"/>
      <c r="H72" s="30"/>
      <c r="I72" s="30"/>
    </row>
    <row r="73" spans="1:11" s="27" customFormat="1" ht="12.75">
      <c r="A73" s="32" t="s">
        <v>9</v>
      </c>
      <c r="C73" s="33">
        <f aca="true" t="shared" si="13" ref="C73:I73">SUM(C74:C78)</f>
        <v>544.7814118976353</v>
      </c>
      <c r="D73" s="33">
        <f t="shared" si="13"/>
        <v>600.7392618169</v>
      </c>
      <c r="E73" s="33">
        <f t="shared" si="13"/>
        <v>649.8940100385373</v>
      </c>
      <c r="F73" s="33">
        <f t="shared" si="13"/>
        <v>734.2825840052396</v>
      </c>
      <c r="G73" s="33">
        <f>SUM(G74:G78)</f>
        <v>831.8982531841557</v>
      </c>
      <c r="H73" s="33">
        <f t="shared" si="13"/>
        <v>967.3235644489881</v>
      </c>
      <c r="I73" s="33">
        <f t="shared" si="13"/>
        <v>1118.7281713025695</v>
      </c>
      <c r="J73"/>
      <c r="K73"/>
    </row>
    <row r="74" spans="1:9" ht="12.75">
      <c r="A74" s="3"/>
      <c r="B74" t="s">
        <v>10</v>
      </c>
      <c r="C74" s="4">
        <v>180.30363131513468</v>
      </c>
      <c r="D74" s="4">
        <v>180.30363131513468</v>
      </c>
      <c r="E74" s="4">
        <v>180.30363131513468</v>
      </c>
      <c r="F74" s="4">
        <v>180.30363131513468</v>
      </c>
      <c r="G74" s="4">
        <v>180.30363131513468</v>
      </c>
      <c r="H74" s="4">
        <v>180.30363131513468</v>
      </c>
      <c r="I74" s="4">
        <v>180.30363131513468</v>
      </c>
    </row>
    <row r="75" spans="1:9" ht="12.75">
      <c r="A75" s="3"/>
      <c r="B75" t="s">
        <v>41</v>
      </c>
      <c r="C75" s="4">
        <v>27.700647891048526</v>
      </c>
      <c r="D75" s="4">
        <v>27.700647891048526</v>
      </c>
      <c r="E75" s="4">
        <v>27.700647891048526</v>
      </c>
      <c r="F75" s="4">
        <v>27.700647891048526</v>
      </c>
      <c r="G75" s="4">
        <v>27.700647891048526</v>
      </c>
      <c r="H75" s="4">
        <v>27.700647891048526</v>
      </c>
      <c r="I75" s="4">
        <v>27.700647891048526</v>
      </c>
    </row>
    <row r="76" spans="1:9" ht="12.75">
      <c r="A76" s="3"/>
      <c r="B76" t="s">
        <v>11</v>
      </c>
      <c r="C76" s="4">
        <v>249.35391198778743</v>
      </c>
      <c r="D76" s="4">
        <v>336.77713269145204</v>
      </c>
      <c r="E76" s="31">
        <f>D76+D77-E24</f>
        <v>392.73498261071677</v>
      </c>
      <c r="F76" s="31">
        <f>E76+E77-F24</f>
        <v>381.7885203939758</v>
      </c>
      <c r="G76" s="31">
        <f>F76+F77-G24</f>
        <v>466.17709436067815</v>
      </c>
      <c r="H76" s="31">
        <f>G76+G77-H24</f>
        <v>563.7927635395944</v>
      </c>
      <c r="I76" s="31">
        <f>H76+H77-I24</f>
        <v>699.2180748044267</v>
      </c>
    </row>
    <row r="77" spans="1:9" ht="12.75">
      <c r="A77" s="3"/>
      <c r="B77" t="s">
        <v>12</v>
      </c>
      <c r="C77" s="4">
        <v>87.42322070366458</v>
      </c>
      <c r="D77" s="4">
        <v>55.9578499192647</v>
      </c>
      <c r="E77" s="11">
        <f>E22</f>
        <v>49.15474822163725</v>
      </c>
      <c r="F77" s="11">
        <f>F22</f>
        <v>144.48978440508063</v>
      </c>
      <c r="G77" s="11">
        <f>G22</f>
        <v>157.71687961729435</v>
      </c>
      <c r="H77" s="11">
        <f>H22</f>
        <v>195.52652170321053</v>
      </c>
      <c r="I77" s="11">
        <f>I22</f>
        <v>211.50581729195954</v>
      </c>
    </row>
    <row r="78" spans="1:9" ht="12.75">
      <c r="A78" s="3"/>
      <c r="B78" t="s">
        <v>13</v>
      </c>
      <c r="C78" s="4">
        <v>0</v>
      </c>
      <c r="D78" s="4">
        <v>0</v>
      </c>
      <c r="E78" s="11">
        <v>0</v>
      </c>
      <c r="F78" s="11">
        <v>0</v>
      </c>
      <c r="G78" s="11">
        <v>0</v>
      </c>
      <c r="H78" s="11">
        <v>0</v>
      </c>
      <c r="I78" s="11">
        <v>0</v>
      </c>
    </row>
    <row r="79" spans="1:9" ht="12.75">
      <c r="A79" s="3"/>
      <c r="C79" s="30"/>
      <c r="D79" s="30"/>
      <c r="E79" s="30"/>
      <c r="F79" s="30"/>
      <c r="G79" s="30"/>
      <c r="H79" s="30"/>
      <c r="I79" s="30"/>
    </row>
    <row r="80" spans="1:11" s="8" customFormat="1" ht="13.5" thickBot="1">
      <c r="A80" s="5" t="s">
        <v>14</v>
      </c>
      <c r="B80" s="6"/>
      <c r="C80" s="7">
        <f aca="true" t="shared" si="14" ref="C80:I80">C67+C69+C70+C71+C73</f>
        <v>4400.177899582897</v>
      </c>
      <c r="D80" s="7">
        <f t="shared" si="14"/>
        <v>4773.421390601606</v>
      </c>
      <c r="E80" s="7">
        <f t="shared" si="14"/>
        <v>5174.379263209703</v>
      </c>
      <c r="F80" s="7">
        <f t="shared" si="14"/>
        <v>5915.768498517085</v>
      </c>
      <c r="G80" s="7">
        <f t="shared" si="14"/>
        <v>6366.539269473341</v>
      </c>
      <c r="H80" s="7">
        <f t="shared" si="14"/>
        <v>7017.410120462497</v>
      </c>
      <c r="I80" s="7">
        <f t="shared" si="14"/>
        <v>7554.376578040099</v>
      </c>
      <c r="J80"/>
      <c r="K80"/>
    </row>
    <row r="81" spans="3:9" ht="12.75">
      <c r="C81" s="37"/>
      <c r="D81" s="37"/>
      <c r="E81" s="37"/>
      <c r="F81" s="37"/>
      <c r="G81" s="37"/>
      <c r="H81" s="37"/>
      <c r="I81" s="37"/>
    </row>
    <row r="82" spans="1:9" ht="12.75">
      <c r="A82" s="3"/>
      <c r="C82" s="38"/>
      <c r="D82" s="38"/>
      <c r="E82" s="38"/>
      <c r="F82" s="38"/>
      <c r="G82" s="38"/>
      <c r="H82" s="38"/>
      <c r="I82" s="38"/>
    </row>
    <row r="83" spans="1:11" s="8" customFormat="1" ht="12.75">
      <c r="A83" s="24"/>
      <c r="B83" s="24"/>
      <c r="C83"/>
      <c r="D83" s="39"/>
      <c r="E83" s="39"/>
      <c r="F83" s="39"/>
      <c r="G83" s="39"/>
      <c r="H83" s="39"/>
      <c r="I83" s="39"/>
      <c r="J83"/>
      <c r="K83"/>
    </row>
    <row r="84" spans="1:10" s="8" customFormat="1" ht="12.75">
      <c r="A84" s="27" t="s">
        <v>18</v>
      </c>
      <c r="B84" s="27"/>
      <c r="C84"/>
      <c r="D84" s="2">
        <v>2001</v>
      </c>
      <c r="E84" s="2">
        <f>D84+1</f>
        <v>2002</v>
      </c>
      <c r="F84" s="2">
        <f>E84+1</f>
        <v>2003</v>
      </c>
      <c r="G84" s="2">
        <f>F84+1</f>
        <v>2004</v>
      </c>
      <c r="H84" s="2">
        <f>G84+1</f>
        <v>2005</v>
      </c>
      <c r="I84" s="2">
        <f>H84+1</f>
        <v>2006</v>
      </c>
      <c r="J84"/>
    </row>
    <row r="85" spans="1:9" s="34" customFormat="1" ht="12.75">
      <c r="A85" s="40" t="s">
        <v>90</v>
      </c>
      <c r="B85" s="41"/>
      <c r="C85"/>
      <c r="D85" s="43">
        <f>D22</f>
        <v>55.95784991926517</v>
      </c>
      <c r="E85" s="43">
        <f>E22</f>
        <v>49.15474822163725</v>
      </c>
      <c r="F85" s="43">
        <f>F22</f>
        <v>144.48978440508063</v>
      </c>
      <c r="G85" s="43">
        <f>G22</f>
        <v>157.71687961729435</v>
      </c>
      <c r="H85" s="43">
        <f>H22</f>
        <v>195.52652170321053</v>
      </c>
      <c r="I85" s="43">
        <f>I22</f>
        <v>211.50581729195954</v>
      </c>
    </row>
    <row r="86" spans="1:9" ht="12.75">
      <c r="A86" s="3" t="s">
        <v>19</v>
      </c>
      <c r="D86" s="43">
        <f>D7</f>
        <v>75.54101106262948</v>
      </c>
      <c r="E86" s="43">
        <f>E7</f>
        <v>101.14239713010043</v>
      </c>
      <c r="F86" s="43">
        <f>F7</f>
        <v>125.155949062666</v>
      </c>
      <c r="G86" s="43">
        <f>G7</f>
        <v>149.11352948736044</v>
      </c>
      <c r="H86" s="43">
        <f>H7</f>
        <v>175.24027008123656</v>
      </c>
      <c r="I86" s="43">
        <f>I7</f>
        <v>203.14425031020554</v>
      </c>
    </row>
    <row r="87" spans="1:9" ht="12.75">
      <c r="A87" s="3" t="s">
        <v>20</v>
      </c>
      <c r="D87" s="46">
        <f>D37-D62-D63-D64-D65-C37+C62+C63+C64+C65</f>
        <v>112.87449967564294</v>
      </c>
      <c r="E87" s="46">
        <f>E37-E62-E63-E64-E65-D37+D62+D63+D64+D65</f>
        <v>-14.83368653841762</v>
      </c>
      <c r="F87" s="46">
        <f>F37-F62-F63-F64-F65-E37+E62+E63+E64+E65</f>
        <v>285.26194848243006</v>
      </c>
      <c r="G87" s="46">
        <f>G37-G62-G63-G64-G65-F37+F62+F63+F64+F65</f>
        <v>-63.64355810131508</v>
      </c>
      <c r="H87" s="46">
        <f>H37-H62-H63-H64-H65-G37+G62+G63+G64+G65</f>
        <v>204.0366615180842</v>
      </c>
      <c r="I87" s="46">
        <f>I37-I62-I63-I64-I65-H37+H62+H63+H64+H65</f>
        <v>146.0086569583093</v>
      </c>
    </row>
    <row r="88" spans="1:9" ht="12.75">
      <c r="A88" s="3" t="s">
        <v>21</v>
      </c>
      <c r="D88" s="44">
        <f>SUM(D40:D42)+SUM(D46:D48)-SUM(C40:C42)-SUM(C46:C48)</f>
        <v>207.34917601240488</v>
      </c>
      <c r="E88" s="44">
        <f>SUM(E40:E42)+SUM(E46:E48)-SUM(D40:D42)-SUM(D46:D48)</f>
        <v>225.37953914391835</v>
      </c>
      <c r="F88" s="44">
        <f>SUM(F40:F42)+SUM(F46:F48)-SUM(E40:E42)-SUM(E46:E48)</f>
        <v>249.4200233192696</v>
      </c>
      <c r="G88" s="44">
        <f>SUM(G40:G42)+SUM(G46:G48)-SUM(F40:F42)-SUM(F46:F48)</f>
        <v>285.48074958229654</v>
      </c>
      <c r="H88" s="44">
        <f>SUM(H40:H42)+SUM(H46:H48)-SUM(G40:G42)-SUM(G46:G48)</f>
        <v>321.5414758453237</v>
      </c>
      <c r="I88" s="44">
        <f>SUM(I40:I42)+SUM(I46:I48)-SUM(H40:H42)-SUM(H46:H48)</f>
        <v>351.5920810645125</v>
      </c>
    </row>
    <row r="89" spans="1:9" ht="12.75">
      <c r="A89" s="3" t="s">
        <v>22</v>
      </c>
      <c r="D89" s="46">
        <f>D61-C61</f>
        <v>240.97680706128017</v>
      </c>
      <c r="E89" s="46">
        <f>E61-D61</f>
        <v>112.5367603351508</v>
      </c>
      <c r="F89" s="46">
        <f>F61-E61</f>
        <v>377.4255018537208</v>
      </c>
      <c r="G89" s="46">
        <f>G61-F61</f>
        <v>27.396045896093938</v>
      </c>
      <c r="H89" s="46">
        <f>H61-G61</f>
        <v>267.2006090987338</v>
      </c>
      <c r="I89" s="46">
        <f>I61-H61</f>
        <v>174.22637871341885</v>
      </c>
    </row>
    <row r="90" spans="1:9" ht="12.75">
      <c r="A90" s="3" t="s">
        <v>23</v>
      </c>
      <c r="D90" s="46">
        <f>D69-C69</f>
        <v>-52.28805308138911</v>
      </c>
      <c r="E90" s="46">
        <f>E69-D69</f>
        <v>-52.28805308138902</v>
      </c>
      <c r="F90" s="46">
        <f>F69-E69</f>
        <v>-52.28805308138908</v>
      </c>
      <c r="G90" s="46">
        <f>G69-F69</f>
        <v>-52.28805308138905</v>
      </c>
      <c r="H90" s="46">
        <f>H69-G69</f>
        <v>-52.28805308138905</v>
      </c>
      <c r="I90" s="46">
        <f>I69-H69</f>
        <v>-31.17449785438677</v>
      </c>
    </row>
    <row r="91" spans="1:9" ht="12.75">
      <c r="A91" s="3" t="s">
        <v>24</v>
      </c>
      <c r="D91" s="46">
        <f>D71-C71</f>
        <v>0</v>
      </c>
      <c r="E91" s="46">
        <f>E71-D71</f>
        <v>0</v>
      </c>
      <c r="F91" s="46">
        <f>F71-E71</f>
        <v>0</v>
      </c>
      <c r="G91" s="46">
        <f>G71-F71</f>
        <v>0</v>
      </c>
      <c r="H91" s="46">
        <f>H71-G71</f>
        <v>0</v>
      </c>
      <c r="I91" s="46">
        <f>I71-H71</f>
        <v>0</v>
      </c>
    </row>
    <row r="92" spans="1:9" ht="12.75">
      <c r="A92" s="3" t="s">
        <v>25</v>
      </c>
      <c r="D92" s="46">
        <f>D55-C55</f>
        <v>0</v>
      </c>
      <c r="E92" s="46">
        <f>E55-D55</f>
        <v>0</v>
      </c>
      <c r="F92" s="46">
        <f>F55-E55</f>
        <v>0</v>
      </c>
      <c r="G92" s="46">
        <f>G55-F55</f>
        <v>0</v>
      </c>
      <c r="H92" s="46">
        <f>H55-G55</f>
        <v>0</v>
      </c>
      <c r="I92" s="46">
        <f>I55-H55</f>
        <v>0</v>
      </c>
    </row>
    <row r="93" spans="1:9" ht="12.75">
      <c r="A93" s="3" t="s">
        <v>26</v>
      </c>
      <c r="D93" s="46">
        <f>D53-C53</f>
        <v>0</v>
      </c>
      <c r="E93" s="46">
        <f>E53-D53</f>
        <v>0</v>
      </c>
      <c r="F93" s="46">
        <f>F53-E53</f>
        <v>0</v>
      </c>
      <c r="G93" s="46">
        <f>G53-F53</f>
        <v>0</v>
      </c>
      <c r="H93" s="46">
        <f>H53-G53</f>
        <v>0</v>
      </c>
      <c r="I93" s="46">
        <f>I53-H53</f>
        <v>0</v>
      </c>
    </row>
    <row r="94" spans="1:9" ht="12.75">
      <c r="A94" s="3" t="s">
        <v>17</v>
      </c>
      <c r="D94" s="46">
        <f>D51-C51</f>
        <v>0</v>
      </c>
      <c r="E94" s="46">
        <f>E51-D51</f>
        <v>0</v>
      </c>
      <c r="F94" s="46">
        <f>F51-E51</f>
        <v>0</v>
      </c>
      <c r="G94" s="46">
        <f>G51-F51</f>
        <v>0</v>
      </c>
      <c r="H94" s="46">
        <f>H51-G51</f>
        <v>0</v>
      </c>
      <c r="I94" s="46">
        <f>I51-H51</f>
        <v>0</v>
      </c>
    </row>
    <row r="95" spans="1:9" ht="12.75">
      <c r="A95" s="3" t="s">
        <v>27</v>
      </c>
      <c r="D95" s="46">
        <v>0</v>
      </c>
      <c r="E95" s="46">
        <v>0</v>
      </c>
      <c r="F95" s="46">
        <v>0</v>
      </c>
      <c r="G95" s="46">
        <v>0</v>
      </c>
      <c r="H95" s="46">
        <v>0</v>
      </c>
      <c r="I95" s="46">
        <v>0</v>
      </c>
    </row>
    <row r="96" spans="4:9" ht="12.75">
      <c r="D96" s="46"/>
      <c r="E96" s="46"/>
      <c r="F96" s="46"/>
      <c r="G96" s="46"/>
      <c r="H96" s="46"/>
      <c r="I96" s="46"/>
    </row>
    <row r="97" spans="1:9" s="23" customFormat="1" ht="16.5" thickBot="1">
      <c r="A97" s="47" t="s">
        <v>28</v>
      </c>
      <c r="B97" s="47"/>
      <c r="C97"/>
      <c r="D97" s="48">
        <f aca="true" t="shared" si="15" ref="D97:I97">D85+D86-D87-D88+D89+D90+D91-D92-D93+D95-D94</f>
        <v>-0.03606072626209311</v>
      </c>
      <c r="E97" s="48">
        <f t="shared" si="15"/>
        <v>-1.2505552149377763E-12</v>
      </c>
      <c r="F97" s="48">
        <f t="shared" si="15"/>
        <v>60.101210438378644</v>
      </c>
      <c r="G97" s="48">
        <f t="shared" si="15"/>
        <v>60.10121043837822</v>
      </c>
      <c r="H97" s="48">
        <f t="shared" si="15"/>
        <v>60.10121043838396</v>
      </c>
      <c r="I97" s="48">
        <f t="shared" si="15"/>
        <v>60.101210438375375</v>
      </c>
    </row>
    <row r="99" spans="1:10" s="8" customFormat="1" ht="12.75">
      <c r="A99" s="27" t="s">
        <v>95</v>
      </c>
      <c r="B99" s="27"/>
      <c r="C99"/>
      <c r="D99" s="2">
        <v>2001</v>
      </c>
      <c r="E99" s="2">
        <f>D99+1</f>
        <v>2002</v>
      </c>
      <c r="F99" s="2">
        <f>E99+1</f>
        <v>2003</v>
      </c>
      <c r="G99" s="2">
        <f>F99+1</f>
        <v>2004</v>
      </c>
      <c r="H99" s="2">
        <f>G99+1</f>
        <v>2005</v>
      </c>
      <c r="I99" s="2">
        <f>H99+1</f>
        <v>2006</v>
      </c>
      <c r="J99"/>
    </row>
    <row r="100" spans="1:9" ht="12.75">
      <c r="A100" s="1" t="str">
        <f>A97</f>
        <v>Flujo disponible para los accionistas</v>
      </c>
      <c r="B100" s="1"/>
      <c r="D100" s="49">
        <f aca="true" t="shared" si="16" ref="D100:I100">D97</f>
        <v>-0.03606072626209311</v>
      </c>
      <c r="E100" s="49">
        <f t="shared" si="16"/>
        <v>-1.2505552149377763E-12</v>
      </c>
      <c r="F100" s="49">
        <f t="shared" si="16"/>
        <v>60.101210438378644</v>
      </c>
      <c r="G100" s="49">
        <f t="shared" si="16"/>
        <v>60.10121043837822</v>
      </c>
      <c r="H100" s="49">
        <f t="shared" si="16"/>
        <v>60.10121043838396</v>
      </c>
      <c r="I100" s="49">
        <f t="shared" si="16"/>
        <v>60.101210438375375</v>
      </c>
    </row>
    <row r="102" spans="1:9" ht="12.75">
      <c r="A102" s="1" t="s">
        <v>36</v>
      </c>
      <c r="B102" s="1"/>
      <c r="D102" s="50">
        <f>D104+D88-(C32-D32)</f>
        <v>69.75374118196243</v>
      </c>
      <c r="E102" s="50">
        <f>E104+E88-(D32-E32)</f>
        <v>238.9405836084265</v>
      </c>
      <c r="F102" s="50">
        <f>F104+F88-(E32-F32)</f>
        <v>60.76491671111938</v>
      </c>
      <c r="G102" s="50">
        <f>G104+G88-(F32-G32)</f>
        <v>461.4789166783993</v>
      </c>
      <c r="H102" s="50">
        <f>H104+H88-(G32-H32)</f>
        <v>256.4325572393469</v>
      </c>
      <c r="I102" s="50">
        <f>I104+I88-(H32-I32)</f>
        <v>367.9524227431144</v>
      </c>
    </row>
    <row r="104" spans="1:9" ht="12.75">
      <c r="A104" s="1" t="s">
        <v>29</v>
      </c>
      <c r="B104" s="1"/>
      <c r="D104" s="50">
        <f>D97+D13*0.65-D89-D90</f>
        <v>-137.59543483044246</v>
      </c>
      <c r="E104" s="50">
        <f>E97+E13*0.65-E89-E90</f>
        <v>13.561044464508143</v>
      </c>
      <c r="F104" s="50">
        <f>F97+F13*0.65-F89-F90</f>
        <v>-188.65510660815022</v>
      </c>
      <c r="G104" s="50">
        <f>G97+G13*0.65-G89-G90</f>
        <v>175.99816709610275</v>
      </c>
      <c r="H104" s="50">
        <f>H97+H13*0.65-H89-H90</f>
        <v>-65.10891860597681</v>
      </c>
      <c r="I104" s="50">
        <f>I97+I13*0.65-I89-I90</f>
        <v>16.36034167860194</v>
      </c>
    </row>
    <row r="105" ht="12.75">
      <c r="C105" s="22"/>
    </row>
    <row r="106" ht="18">
      <c r="B106" s="51" t="s">
        <v>30</v>
      </c>
    </row>
    <row r="107" spans="1:9" s="8" customFormat="1" ht="12.75">
      <c r="A107" s="27" t="s">
        <v>18</v>
      </c>
      <c r="B107" s="27"/>
      <c r="C107" s="2">
        <v>2001</v>
      </c>
      <c r="D107" s="2">
        <f>C107+1</f>
        <v>2002</v>
      </c>
      <c r="E107" s="2">
        <f>D107+1</f>
        <v>2003</v>
      </c>
      <c r="F107" s="2">
        <f>E107+1</f>
        <v>2004</v>
      </c>
      <c r="G107" s="2">
        <f>F107+1</f>
        <v>2005</v>
      </c>
      <c r="H107" s="2">
        <f>G107+1</f>
        <v>2006</v>
      </c>
      <c r="I107"/>
    </row>
    <row r="108" spans="1:9" s="8" customFormat="1" ht="12.75">
      <c r="A108" s="24"/>
      <c r="B108" s="24"/>
      <c r="C108" s="58">
        <f aca="true" t="shared" si="17" ref="C108:H108">D97</f>
        <v>-0.03606072626209311</v>
      </c>
      <c r="D108" s="58">
        <f t="shared" si="17"/>
        <v>-1.2505552149377763E-12</v>
      </c>
      <c r="E108" s="58">
        <f t="shared" si="17"/>
        <v>60.101210438378644</v>
      </c>
      <c r="F108" s="58">
        <f t="shared" si="17"/>
        <v>60.10121043837822</v>
      </c>
      <c r="G108" s="58">
        <f t="shared" si="17"/>
        <v>60.10121043838396</v>
      </c>
      <c r="H108" s="58">
        <f t="shared" si="17"/>
        <v>60.101210438375375</v>
      </c>
      <c r="I108"/>
    </row>
    <row r="109" spans="1:15" s="8" customFormat="1" ht="13.5" thickBot="1">
      <c r="A109" s="24"/>
      <c r="B109" s="6" t="s">
        <v>31</v>
      </c>
      <c r="C109" s="6"/>
      <c r="D109" s="6"/>
      <c r="E109" s="6"/>
      <c r="F109" s="6"/>
      <c r="G109" s="104">
        <f>I85-0.03*(I37-(I67-I61))+29.644</f>
        <v>185.6995167985378</v>
      </c>
      <c r="I109" s="35"/>
      <c r="J109" s="35"/>
      <c r="K109" s="35"/>
      <c r="L109" s="35"/>
      <c r="M109" s="35"/>
      <c r="N109" s="35"/>
      <c r="O109"/>
    </row>
    <row r="110" spans="1:15" s="8" customFormat="1" ht="12.75">
      <c r="A110" s="24"/>
      <c r="B110" s="24"/>
      <c r="C110" s="24"/>
      <c r="D110" s="24"/>
      <c r="E110" s="24"/>
      <c r="F110" s="24"/>
      <c r="G110" s="24"/>
      <c r="H110" s="35"/>
      <c r="I110" s="35"/>
      <c r="J110" s="35"/>
      <c r="K110" s="35"/>
      <c r="L110" s="35"/>
      <c r="M110" s="35"/>
      <c r="N110" s="35"/>
      <c r="O110"/>
    </row>
    <row r="111" spans="1:12" s="100" customFormat="1" ht="12.75">
      <c r="A111" s="97"/>
      <c r="B111" s="97"/>
      <c r="C111" s="97"/>
      <c r="D111" s="98" t="s">
        <v>32</v>
      </c>
      <c r="E111" s="99" t="s">
        <v>33</v>
      </c>
      <c r="F111" s="99"/>
      <c r="G111" s="99"/>
      <c r="H111" s="35"/>
      <c r="I111" s="35"/>
      <c r="J111" s="99"/>
      <c r="K111" s="99"/>
      <c r="L111" s="60"/>
    </row>
    <row r="112" spans="1:12" s="100" customFormat="1" ht="12.75">
      <c r="A112" s="97"/>
      <c r="B112" s="97"/>
      <c r="C112" s="97"/>
      <c r="D112" s="98" t="s">
        <v>35</v>
      </c>
      <c r="E112" s="99" t="s">
        <v>37</v>
      </c>
      <c r="F112" s="99"/>
      <c r="G112" s="99"/>
      <c r="H112" s="35"/>
      <c r="I112" s="35"/>
      <c r="J112" s="99"/>
      <c r="K112" s="99"/>
      <c r="L112" s="60"/>
    </row>
    <row r="113" spans="1:12" s="100" customFormat="1" ht="11.25">
      <c r="A113" s="97"/>
      <c r="B113" s="97"/>
      <c r="C113" s="97"/>
      <c r="D113" s="98" t="s">
        <v>38</v>
      </c>
      <c r="E113" s="97"/>
      <c r="F113" s="97" t="s">
        <v>39</v>
      </c>
      <c r="G113" s="97"/>
      <c r="H113" s="97"/>
      <c r="I113" s="97" t="s">
        <v>39</v>
      </c>
      <c r="J113" s="97"/>
      <c r="K113" s="97"/>
      <c r="L113" s="60"/>
    </row>
    <row r="114" spans="2:11" s="60" customFormat="1" ht="12" thickBot="1">
      <c r="B114" s="101" t="s">
        <v>40</v>
      </c>
      <c r="C114" s="102"/>
      <c r="I114" s="98" t="s">
        <v>34</v>
      </c>
      <c r="J114" s="97"/>
      <c r="K114" s="97"/>
    </row>
    <row r="115" spans="2:11" ht="16.5" thickBot="1">
      <c r="B115" s="52">
        <v>0.12</v>
      </c>
      <c r="C115" s="53"/>
      <c r="D115" s="54">
        <f>NPV(B115,C$108:H$108)</f>
        <v>145.49424764273914</v>
      </c>
      <c r="E115" s="54"/>
      <c r="F115" s="56">
        <f>$G$109*1.03/($B115-0.03)/((1+$B115)^6)</f>
        <v>1076.70654477402</v>
      </c>
      <c r="G115" s="54"/>
      <c r="H115" s="54"/>
      <c r="I115" s="56">
        <f>F115+$D115</f>
        <v>1222.200792416759</v>
      </c>
      <c r="J115" s="97"/>
      <c r="K115" s="97"/>
    </row>
    <row r="116" spans="10:11" ht="12.75">
      <c r="J116" s="97"/>
      <c r="K116" s="97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2"/>
  <sheetViews>
    <sheetView tabSelected="1" workbookViewId="0" topLeftCell="A1">
      <selection activeCell="B25" sqref="B25"/>
    </sheetView>
  </sheetViews>
  <sheetFormatPr defaultColWidth="9.140625" defaultRowHeight="12.75"/>
  <cols>
    <col min="1" max="1" width="17.28125" style="60" customWidth="1"/>
    <col min="2" max="2" width="29.00390625" style="60" customWidth="1"/>
    <col min="3" max="16384" width="9.140625" style="60" customWidth="1"/>
  </cols>
  <sheetData>
    <row r="1" spans="2:8" ht="11.25">
      <c r="B1" s="69" t="s">
        <v>89</v>
      </c>
      <c r="C1" s="70">
        <v>2001</v>
      </c>
      <c r="D1" s="70">
        <f>C1+1</f>
        <v>2002</v>
      </c>
      <c r="E1" s="70">
        <f>D1+1</f>
        <v>2003</v>
      </c>
      <c r="F1" s="70">
        <f>E1+1</f>
        <v>2004</v>
      </c>
      <c r="G1" s="70">
        <f>F1+1</f>
        <v>2005</v>
      </c>
      <c r="H1" s="70">
        <f>G1+1</f>
        <v>2006</v>
      </c>
    </row>
    <row r="2" spans="2:8" ht="10.5" customHeight="1">
      <c r="B2" s="71" t="s">
        <v>42</v>
      </c>
      <c r="C2" s="72">
        <f>Optimista!D3</f>
        <v>10222.747106126717</v>
      </c>
      <c r="D2" s="72">
        <f>Optimista!E3</f>
        <v>12778.433882658397</v>
      </c>
      <c r="E2" s="72">
        <f>Optimista!F3</f>
        <v>15334.12065919008</v>
      </c>
      <c r="F2" s="72">
        <f>Optimista!G3</f>
        <v>17634.23875806859</v>
      </c>
      <c r="G2" s="72">
        <f>Optimista!H3</f>
        <v>19397.66263387545</v>
      </c>
      <c r="H2" s="72">
        <f>Optimista!I3</f>
        <v>20755.49901824673</v>
      </c>
    </row>
    <row r="3" spans="2:8" ht="10.5" customHeight="1">
      <c r="B3" s="73" t="s">
        <v>91</v>
      </c>
      <c r="C3" s="74">
        <f>Optimista!D11+Optimista!D7</f>
        <v>551.4327403818634</v>
      </c>
      <c r="D3" s="74">
        <f>Optimista!E11+Optimista!E7</f>
        <v>818.9398464661555</v>
      </c>
      <c r="E3" s="74">
        <f>Optimista!F11+Optimista!F7</f>
        <v>976.99422561049</v>
      </c>
      <c r="F3" s="74">
        <f>Optimista!G11+Optimista!G7</f>
        <v>1135.297219257305</v>
      </c>
      <c r="G3" s="74">
        <f>Optimista!H11+Optimista!H7</f>
        <v>1260.8746474834127</v>
      </c>
      <c r="H3" s="74">
        <f>Optimista!I11+Optimista!I7</f>
        <v>1345.0195731546248</v>
      </c>
    </row>
    <row r="4" spans="1:8" ht="10.5" customHeight="1">
      <c r="A4" s="60" t="s">
        <v>94</v>
      </c>
      <c r="B4" s="73" t="s">
        <v>90</v>
      </c>
      <c r="C4" s="74">
        <f>Optimista!D23</f>
        <v>258.200244181792</v>
      </c>
      <c r="D4" s="74">
        <f>Optimista!E23</f>
        <v>377.8223911090224</v>
      </c>
      <c r="E4" s="74">
        <f>Optimista!F23</f>
        <v>462.41835349997933</v>
      </c>
      <c r="F4" s="74">
        <f>Optimista!G23</f>
        <v>534.9884170935142</v>
      </c>
      <c r="G4" s="74">
        <f>Optimista!H23</f>
        <v>613.1226598931971</v>
      </c>
      <c r="H4" s="74">
        <f>Optimista!I23</f>
        <v>647.6028461899309</v>
      </c>
    </row>
    <row r="5" spans="2:8" ht="10.5" customHeight="1">
      <c r="B5" s="73" t="s">
        <v>92</v>
      </c>
      <c r="C5" s="74">
        <f>Optimista!D104</f>
        <v>-465.8635500203799</v>
      </c>
      <c r="D5" s="74">
        <f>Optimista!E104</f>
        <v>119.54586619483186</v>
      </c>
      <c r="E5" s="74">
        <f>Optimista!F104</f>
        <v>-116.52965008378044</v>
      </c>
      <c r="F5" s="74">
        <f>Optimista!G104</f>
        <v>579.1117480933286</v>
      </c>
      <c r="G5" s="74">
        <f>Optimista!H104</f>
        <v>253.52327550774552</v>
      </c>
      <c r="H5" s="74">
        <f>Optimista!I104</f>
        <v>369.3755461947003</v>
      </c>
    </row>
    <row r="6" spans="2:8" ht="10.5" customHeight="1">
      <c r="B6" s="75" t="s">
        <v>93</v>
      </c>
      <c r="C6" s="76">
        <f>Optimista!D100</f>
        <v>-0.036060726260330966</v>
      </c>
      <c r="D6" s="76">
        <f>Optimista!E100</f>
        <v>90.15181565756671</v>
      </c>
      <c r="E6" s="76">
        <f>Optimista!F100</f>
        <v>120.2024208767591</v>
      </c>
      <c r="F6" s="76">
        <f>Optimista!G100</f>
        <v>180.3036313151313</v>
      </c>
      <c r="G6" s="76">
        <f>Optimista!H100</f>
        <v>210.3542365343283</v>
      </c>
      <c r="H6" s="76">
        <f>Optimista!I100</f>
        <v>270.4554469727045</v>
      </c>
    </row>
    <row r="7" ht="3.75" customHeight="1"/>
    <row r="8" spans="2:8" ht="10.5" customHeight="1">
      <c r="B8" s="71" t="s">
        <v>42</v>
      </c>
      <c r="C8" s="72">
        <f>medio!D3</f>
        <v>8178.1976849013745</v>
      </c>
      <c r="D8" s="72">
        <f>medio!E3</f>
        <v>9404.92733763658</v>
      </c>
      <c r="E8" s="72">
        <f>medio!F3</f>
        <v>10815.666438282067</v>
      </c>
      <c r="F8" s="72">
        <f>medio!G3</f>
        <v>12438.016404024378</v>
      </c>
      <c r="G8" s="72">
        <f>medio!H3</f>
        <v>13681.818044426816</v>
      </c>
      <c r="H8" s="72">
        <f>medio!I3</f>
        <v>14639.545307536691</v>
      </c>
    </row>
    <row r="9" spans="2:8" ht="10.5" customHeight="1">
      <c r="B9" s="73" t="s">
        <v>91</v>
      </c>
      <c r="C9" s="74">
        <f>medio!D11+medio!D7</f>
        <v>240.29059536259211</v>
      </c>
      <c r="D9" s="74">
        <f>medio!E11+medio!E7</f>
        <v>290.3185508838063</v>
      </c>
      <c r="E9" s="74">
        <f>medio!F11+medio!F7</f>
        <v>464.95735849479456</v>
      </c>
      <c r="F9" s="74">
        <f>medio!G11+medio!G7</f>
        <v>531.7624973177037</v>
      </c>
      <c r="G9" s="74">
        <f>medio!H11+medio!H7</f>
        <v>614.0540372753801</v>
      </c>
      <c r="H9" s="74">
        <f>medio!I11+medio!I7</f>
        <v>681.3239878351571</v>
      </c>
    </row>
    <row r="10" spans="1:8" ht="10.5" customHeight="1">
      <c r="A10" s="60" t="s">
        <v>96</v>
      </c>
      <c r="B10" s="73" t="s">
        <v>90</v>
      </c>
      <c r="C10" s="74">
        <f>medio!D22</f>
        <v>55.95784991926517</v>
      </c>
      <c r="D10" s="74">
        <f>medio!E22</f>
        <v>49.15474822163725</v>
      </c>
      <c r="E10" s="74">
        <f>medio!F22</f>
        <v>144.48978440508063</v>
      </c>
      <c r="F10" s="74">
        <f>medio!G22</f>
        <v>157.71687961729435</v>
      </c>
      <c r="G10" s="74">
        <f>medio!H22</f>
        <v>195.52652170321053</v>
      </c>
      <c r="H10" s="74">
        <f>medio!I22</f>
        <v>211.50581729195954</v>
      </c>
    </row>
    <row r="11" spans="2:8" ht="10.5" customHeight="1">
      <c r="B11" s="73" t="s">
        <v>92</v>
      </c>
      <c r="C11" s="74">
        <f>medio!E104</f>
        <v>13.561044464508143</v>
      </c>
      <c r="D11" s="74">
        <f>medio!F104</f>
        <v>-188.65510660815022</v>
      </c>
      <c r="E11" s="74">
        <f>medio!G104</f>
        <v>175.99816709610275</v>
      </c>
      <c r="F11" s="74">
        <f>medio!H104</f>
        <v>-65.10891860597681</v>
      </c>
      <c r="G11" s="74">
        <f>medio!I104</f>
        <v>16.36034167860194</v>
      </c>
      <c r="H11" s="74">
        <f>medio!J104</f>
        <v>0</v>
      </c>
    </row>
    <row r="12" spans="2:8" ht="10.5" customHeight="1">
      <c r="B12" s="75" t="s">
        <v>93</v>
      </c>
      <c r="C12" s="76">
        <f>medio!D97</f>
        <v>-0.03606072626209311</v>
      </c>
      <c r="D12" s="76">
        <f>medio!E97</f>
        <v>-1.2505552149377763E-12</v>
      </c>
      <c r="E12" s="76">
        <f>medio!F97</f>
        <v>60.101210438378644</v>
      </c>
      <c r="F12" s="76">
        <f>medio!G97</f>
        <v>60.10121043837822</v>
      </c>
      <c r="G12" s="76">
        <f>medio!H97</f>
        <v>60.10121043838396</v>
      </c>
      <c r="H12" s="76">
        <f>medio!I97</f>
        <v>60.101210438375375</v>
      </c>
    </row>
    <row r="13" ht="4.5" customHeight="1"/>
    <row r="14" spans="2:8" ht="10.5" customHeight="1">
      <c r="B14" s="71" t="s">
        <v>42</v>
      </c>
      <c r="C14" s="72">
        <f>pesimista!D3</f>
        <v>6815.164737417812</v>
      </c>
      <c r="D14" s="72">
        <f>pesimista!E3</f>
        <v>7496.681211159594</v>
      </c>
      <c r="E14" s="72">
        <f>pesimista!F3</f>
        <v>8246.349332275555</v>
      </c>
      <c r="F14" s="72">
        <f>pesimista!G3</f>
        <v>9070.98426550311</v>
      </c>
      <c r="G14" s="72">
        <f>pesimista!H3</f>
        <v>9978.082692053422</v>
      </c>
      <c r="H14" s="72">
        <f>pesimista!I3</f>
        <v>10676.548480497162</v>
      </c>
    </row>
    <row r="15" spans="2:8" ht="10.5" customHeight="1">
      <c r="B15" s="73" t="s">
        <v>91</v>
      </c>
      <c r="C15" s="74">
        <f>pesimista!D12+pesimista!D8</f>
        <v>-419.3379374395901</v>
      </c>
      <c r="D15" s="74">
        <f>pesimista!E12+pesimista!E8</f>
        <v>-453.81340253457336</v>
      </c>
      <c r="E15" s="74">
        <f>pesimista!F12+pesimista!F8</f>
        <v>347.4189526769719</v>
      </c>
      <c r="F15" s="74">
        <f>pesimista!G12+pesimista!G8</f>
        <v>379.2223829933573</v>
      </c>
      <c r="G15" s="74">
        <f>pesimista!H12+pesimista!H8</f>
        <v>432.2042541681626</v>
      </c>
      <c r="H15" s="74">
        <f>pesimista!I12+pesimista!I8</f>
        <v>465.9574066646676</v>
      </c>
    </row>
    <row r="16" spans="1:8" ht="10.5" customHeight="1">
      <c r="A16" s="60" t="s">
        <v>97</v>
      </c>
      <c r="B16" s="73" t="s">
        <v>90</v>
      </c>
      <c r="C16" s="74">
        <f>pesimista!D31</f>
        <v>-372.8006964021536</v>
      </c>
      <c r="D16" s="74">
        <f>pesimista!E31</f>
        <v>-444.55373591737066</v>
      </c>
      <c r="E16" s="74">
        <f>pesimista!F31</f>
        <v>27.779813158718643</v>
      </c>
      <c r="F16" s="74">
        <f>pesimista!G31</f>
        <v>28.711813560681</v>
      </c>
      <c r="G16" s="74">
        <f>pesimista!H31</f>
        <v>59.65508608523404</v>
      </c>
      <c r="H16" s="74">
        <f>pesimista!I31</f>
        <v>53.40231742069203</v>
      </c>
    </row>
    <row r="17" spans="2:8" ht="10.5" customHeight="1">
      <c r="B17" s="73" t="s">
        <v>92</v>
      </c>
      <c r="C17" s="74">
        <f>pesimista!D115</f>
        <v>-357.87487256806025</v>
      </c>
      <c r="D17" s="74">
        <f>pesimista!E115</f>
        <v>-642.0710333759212</v>
      </c>
      <c r="E17" s="74">
        <f>pesimista!F115</f>
        <v>21.356233692753477</v>
      </c>
      <c r="F17" s="74">
        <f>pesimista!G115</f>
        <v>413.5512813156746</v>
      </c>
      <c r="G17" s="74">
        <f>pesimista!H115</f>
        <v>-117.34644831784917</v>
      </c>
      <c r="H17" s="74">
        <f>pesimista!I115</f>
        <v>-72.83501751519314</v>
      </c>
    </row>
    <row r="18" spans="2:8" ht="10.5" customHeight="1">
      <c r="B18" s="75" t="s">
        <v>93</v>
      </c>
      <c r="C18" s="76">
        <f>pesimista!D108</f>
        <v>-0.03606072626271839</v>
      </c>
      <c r="D18" s="76">
        <f>pesimista!E108</f>
        <v>5.684341886080802E-14</v>
      </c>
      <c r="E18" s="76">
        <f>pesimista!F108</f>
        <v>7.105427357601002E-13</v>
      </c>
      <c r="F18" s="76">
        <f>pesimista!G108</f>
        <v>-1.5631940186722204E-12</v>
      </c>
      <c r="G18" s="76">
        <f>pesimista!H108</f>
        <v>-8.526512829121202E-14</v>
      </c>
      <c r="H18" s="76">
        <f>pesimista!I108</f>
        <v>-4.263256414560601E-13</v>
      </c>
    </row>
    <row r="19" ht="5.25" customHeight="1"/>
    <row r="20" spans="3:8" ht="11.25" customHeight="1">
      <c r="C20" s="62" t="s">
        <v>99</v>
      </c>
      <c r="D20" s="62" t="s">
        <v>101</v>
      </c>
      <c r="E20" s="61"/>
      <c r="F20" s="63"/>
      <c r="G20" s="64" t="s">
        <v>104</v>
      </c>
      <c r="H20" s="77"/>
    </row>
    <row r="21" spans="2:8" ht="11.25" customHeight="1">
      <c r="B21" s="60" t="s">
        <v>106</v>
      </c>
      <c r="C21" s="66" t="s">
        <v>100</v>
      </c>
      <c r="D21" s="66" t="s">
        <v>102</v>
      </c>
      <c r="E21" s="67" t="s">
        <v>103</v>
      </c>
      <c r="F21" s="68"/>
      <c r="G21" s="65" t="s">
        <v>105</v>
      </c>
      <c r="H21" s="78"/>
    </row>
    <row r="22" spans="2:8" ht="11.25">
      <c r="B22" s="71" t="s">
        <v>94</v>
      </c>
      <c r="C22" s="79">
        <f>Optimista!G110</f>
        <v>423.20726329006516</v>
      </c>
      <c r="D22" s="80">
        <v>0.03</v>
      </c>
      <c r="E22" s="80">
        <v>0.12</v>
      </c>
      <c r="F22" s="81"/>
      <c r="G22" s="79">
        <f>Optimista!K116/1000</f>
        <v>2.9821649873202856</v>
      </c>
      <c r="H22" s="77"/>
    </row>
    <row r="23" spans="1:8" ht="11.25">
      <c r="A23" s="60" t="s">
        <v>98</v>
      </c>
      <c r="B23" s="73" t="s">
        <v>96</v>
      </c>
      <c r="C23" s="82">
        <f>medio!G109</f>
        <v>185.6995167985378</v>
      </c>
      <c r="D23" s="83">
        <v>0.03</v>
      </c>
      <c r="E23" s="83">
        <v>0.12</v>
      </c>
      <c r="F23" s="84"/>
      <c r="G23" s="82">
        <f>medio!I115/1000</f>
        <v>1.222200792416759</v>
      </c>
      <c r="H23" s="78"/>
    </row>
    <row r="24" spans="2:8" ht="11.25">
      <c r="B24" s="75" t="s">
        <v>97</v>
      </c>
      <c r="C24" s="85">
        <f>pesimista!G121</f>
        <v>78.38929122859616</v>
      </c>
      <c r="D24" s="86">
        <v>0.03</v>
      </c>
      <c r="E24" s="86">
        <v>0.12</v>
      </c>
      <c r="F24" s="87"/>
      <c r="G24" s="85">
        <f>pesimista!J127/1000</f>
        <v>0.4544776711290053</v>
      </c>
      <c r="H24" s="88"/>
    </row>
    <row r="26" spans="3:6" ht="12" customHeight="1">
      <c r="C26" s="63"/>
      <c r="D26" s="64" t="s">
        <v>104</v>
      </c>
      <c r="E26" s="77"/>
      <c r="F26" s="62" t="s">
        <v>111</v>
      </c>
    </row>
    <row r="27" spans="3:6" ht="12" customHeight="1">
      <c r="C27" s="68"/>
      <c r="D27" s="65" t="s">
        <v>105</v>
      </c>
      <c r="E27" s="78"/>
      <c r="F27" s="66" t="s">
        <v>112</v>
      </c>
    </row>
    <row r="28" spans="2:6" ht="11.25">
      <c r="B28" s="71" t="s">
        <v>107</v>
      </c>
      <c r="C28" s="81"/>
      <c r="D28" s="79">
        <f>G22</f>
        <v>2.9821649873202856</v>
      </c>
      <c r="E28" s="81"/>
      <c r="F28" s="89">
        <v>0.25</v>
      </c>
    </row>
    <row r="29" spans="2:6" ht="11.25">
      <c r="B29" s="73" t="s">
        <v>108</v>
      </c>
      <c r="C29" s="84"/>
      <c r="D29" s="82">
        <f>G23</f>
        <v>1.222200792416759</v>
      </c>
      <c r="E29" s="84"/>
      <c r="F29" s="90">
        <v>0.4</v>
      </c>
    </row>
    <row r="30" spans="2:6" ht="11.25">
      <c r="B30" s="73" t="s">
        <v>109</v>
      </c>
      <c r="C30" s="84"/>
      <c r="D30" s="82">
        <f>G24</f>
        <v>0.4544776711290053</v>
      </c>
      <c r="E30" s="84"/>
      <c r="F30" s="90">
        <v>0.25</v>
      </c>
    </row>
    <row r="31" spans="2:6" ht="12" thickBot="1">
      <c r="B31" s="92" t="s">
        <v>110</v>
      </c>
      <c r="C31" s="84"/>
      <c r="D31" s="93">
        <v>0</v>
      </c>
      <c r="E31" s="87"/>
      <c r="F31" s="91">
        <v>0.1</v>
      </c>
    </row>
    <row r="32" spans="2:4" ht="12" thickBot="1">
      <c r="B32" s="94" t="s">
        <v>104</v>
      </c>
      <c r="C32" s="95"/>
      <c r="D32" s="96">
        <f>D28*F28+D29*F29+D30*F30+D31*F31</f>
        <v>1.3480409815790264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27"/>
  <sheetViews>
    <sheetView workbookViewId="0" topLeftCell="A1">
      <pane ySplit="3585" topLeftCell="BM117" activePane="bottomLeft" state="split"/>
      <selection pane="topLeft" activeCell="A1" sqref="A1"/>
      <selection pane="bottomLeft" activeCell="A123" sqref="A123:IV123"/>
    </sheetView>
  </sheetViews>
  <sheetFormatPr defaultColWidth="9.140625" defaultRowHeight="12.75"/>
  <cols>
    <col min="2" max="2" width="23.28125" style="0" customWidth="1"/>
  </cols>
  <sheetData>
    <row r="1" ht="12.75">
      <c r="A1" t="s">
        <v>88</v>
      </c>
    </row>
    <row r="2" spans="1:9" ht="12.75">
      <c r="A2" s="57" t="s">
        <v>89</v>
      </c>
      <c r="B2" s="1"/>
      <c r="C2" s="2">
        <v>2000</v>
      </c>
      <c r="D2" s="2">
        <f aca="true" t="shared" si="0" ref="D2:I2">C2+1</f>
        <v>2001</v>
      </c>
      <c r="E2" s="2">
        <f t="shared" si="0"/>
        <v>2002</v>
      </c>
      <c r="F2" s="2">
        <f t="shared" si="0"/>
        <v>2003</v>
      </c>
      <c r="G2" s="2">
        <f t="shared" si="0"/>
        <v>2004</v>
      </c>
      <c r="H2" s="2">
        <f t="shared" si="0"/>
        <v>2005</v>
      </c>
      <c r="I2" s="2">
        <f t="shared" si="0"/>
        <v>2006</v>
      </c>
    </row>
    <row r="3" spans="1:12" ht="12.75">
      <c r="A3" s="3" t="s">
        <v>42</v>
      </c>
      <c r="C3" s="4">
        <v>6815.164737417812</v>
      </c>
      <c r="D3" s="4">
        <v>6815.164737417812</v>
      </c>
      <c r="E3" s="4">
        <v>7496.681211159594</v>
      </c>
      <c r="F3" s="4">
        <v>8246.349332275555</v>
      </c>
      <c r="G3" s="4">
        <v>9070.98426550311</v>
      </c>
      <c r="H3" s="4">
        <v>9978.082692053422</v>
      </c>
      <c r="I3" s="4">
        <v>10676.548480497162</v>
      </c>
      <c r="L3">
        <v>1</v>
      </c>
    </row>
    <row r="4" spans="1:9" ht="12.75">
      <c r="A4" s="3" t="s">
        <v>43</v>
      </c>
      <c r="C4" s="4">
        <v>47.51601697258183</v>
      </c>
      <c r="D4" s="4">
        <v>47.51601697258183</v>
      </c>
      <c r="E4" s="4">
        <v>52.26761866984001</v>
      </c>
      <c r="F4" s="4">
        <v>57.494380536824025</v>
      </c>
      <c r="G4" s="4">
        <v>63.243818590506436</v>
      </c>
      <c r="H4" s="4">
        <v>69.56820044955708</v>
      </c>
      <c r="I4" s="4">
        <v>74.43797448102607</v>
      </c>
    </row>
    <row r="5" spans="1:9" ht="12.75">
      <c r="A5" s="3"/>
      <c r="C5" s="4"/>
      <c r="D5" s="4"/>
      <c r="E5" s="4"/>
      <c r="F5" s="4"/>
      <c r="G5" s="4"/>
      <c r="H5" s="4"/>
      <c r="I5" s="4"/>
    </row>
    <row r="6" spans="1:9" ht="12.75">
      <c r="A6" s="3" t="s">
        <v>44</v>
      </c>
      <c r="C6" s="4">
        <v>3398.5010758116678</v>
      </c>
      <c r="D6" s="4">
        <v>2862.3691897154813</v>
      </c>
      <c r="E6" s="4">
        <v>3148.6061086870295</v>
      </c>
      <c r="F6" s="4">
        <v>3298.539732910221</v>
      </c>
      <c r="G6" s="4">
        <v>3628.393706201244</v>
      </c>
      <c r="H6" s="4">
        <v>3991.233076821369</v>
      </c>
      <c r="I6" s="4">
        <v>4270.619392198865</v>
      </c>
    </row>
    <row r="7" spans="1:9" ht="12.75">
      <c r="A7" s="3" t="s">
        <v>45</v>
      </c>
      <c r="C7" s="4">
        <v>2473.982186001226</v>
      </c>
      <c r="D7" s="4">
        <v>2647.706670385871</v>
      </c>
      <c r="E7" s="4">
        <v>2905.019008775483</v>
      </c>
      <c r="F7" s="4">
        <v>3173.5421474155855</v>
      </c>
      <c r="G7" s="4">
        <v>3493.8348271084546</v>
      </c>
      <c r="H7" s="4">
        <v>3828.158676943832</v>
      </c>
      <c r="I7" s="4">
        <v>4092.6309296251666</v>
      </c>
    </row>
    <row r="8" spans="1:9" ht="12.75">
      <c r="A8" s="3" t="s">
        <v>46</v>
      </c>
      <c r="C8" s="4">
        <v>62.23480340894066</v>
      </c>
      <c r="D8" s="4">
        <v>75.54101106262948</v>
      </c>
      <c r="E8" s="4">
        <v>101.14239713010043</v>
      </c>
      <c r="F8" s="4">
        <v>125.155949062666</v>
      </c>
      <c r="G8" s="4">
        <v>149.11352948736044</v>
      </c>
      <c r="H8" s="4">
        <v>175.24027008123656</v>
      </c>
      <c r="I8" s="4">
        <v>203.14425031020554</v>
      </c>
    </row>
    <row r="9" spans="1:9" ht="12.75">
      <c r="A9" s="3" t="s">
        <v>47</v>
      </c>
      <c r="C9" s="4">
        <v>70.20422391306961</v>
      </c>
      <c r="D9" s="4">
        <v>681.5164737417813</v>
      </c>
      <c r="E9" s="4">
        <v>749.6681211159594</v>
      </c>
      <c r="F9" s="4">
        <v>247.3904799682666</v>
      </c>
      <c r="G9" s="4">
        <v>272.1295279650933</v>
      </c>
      <c r="H9" s="4">
        <v>299.34248076160264</v>
      </c>
      <c r="I9" s="4">
        <v>320.2964544149149</v>
      </c>
    </row>
    <row r="10" spans="1:9" ht="12.75">
      <c r="A10" s="3" t="s">
        <v>48</v>
      </c>
      <c r="C10" s="4">
        <v>689.5411873595134</v>
      </c>
      <c r="D10" s="4">
        <v>1090.42635798685</v>
      </c>
      <c r="E10" s="4">
        <v>1199.468993785535</v>
      </c>
      <c r="F10" s="4">
        <v>1236.952399841333</v>
      </c>
      <c r="G10" s="4">
        <v>1360.6476398254665</v>
      </c>
      <c r="H10" s="4">
        <v>1496.7124038080133</v>
      </c>
      <c r="I10" s="4">
        <v>1601.4822720745742</v>
      </c>
    </row>
    <row r="11" spans="1:9" ht="12.75">
      <c r="A11" s="3"/>
      <c r="C11" s="4"/>
      <c r="D11" s="4"/>
      <c r="E11" s="4"/>
      <c r="F11" s="4"/>
      <c r="G11" s="4"/>
      <c r="H11" s="4"/>
      <c r="I11" s="4"/>
    </row>
    <row r="12" spans="1:11" s="8" customFormat="1" ht="13.5" thickBot="1">
      <c r="A12" s="5" t="s">
        <v>49</v>
      </c>
      <c r="B12" s="6"/>
      <c r="C12" s="7">
        <f aca="true" t="shared" si="1" ref="C12:I12">C3+C4-C6-C7-C8-C9-C10</f>
        <v>168.2172778959756</v>
      </c>
      <c r="D12" s="7">
        <f t="shared" si="1"/>
        <v>-494.8789485022196</v>
      </c>
      <c r="E12" s="7">
        <f t="shared" si="1"/>
        <v>-554.9557996646738</v>
      </c>
      <c r="F12" s="7">
        <f t="shared" si="1"/>
        <v>222.26300361430594</v>
      </c>
      <c r="G12" s="7">
        <f t="shared" si="1"/>
        <v>230.10885350599688</v>
      </c>
      <c r="H12" s="7">
        <f t="shared" si="1"/>
        <v>256.9639840869261</v>
      </c>
      <c r="I12" s="7">
        <f t="shared" si="1"/>
        <v>262.8131563544621</v>
      </c>
      <c r="J12"/>
      <c r="K12"/>
    </row>
    <row r="13" spans="1:9" ht="12.75">
      <c r="A13" s="3"/>
      <c r="C13" s="4"/>
      <c r="D13" s="4"/>
      <c r="E13" s="4"/>
      <c r="F13" s="4"/>
      <c r="G13" s="4"/>
      <c r="H13" s="4"/>
      <c r="I13" s="4"/>
    </row>
    <row r="14" spans="1:11" s="1" customFormat="1" ht="12.75">
      <c r="A14" s="9" t="s">
        <v>50</v>
      </c>
      <c r="C14" s="10">
        <v>33.7348094190617</v>
      </c>
      <c r="D14" s="10">
        <v>78.66058442417031</v>
      </c>
      <c r="E14" s="10">
        <v>128.97302482358887</v>
      </c>
      <c r="F14" s="10">
        <v>179.52482952396971</v>
      </c>
      <c r="G14" s="10">
        <v>185.9368326434107</v>
      </c>
      <c r="H14" s="10">
        <v>165.1869285711816</v>
      </c>
      <c r="I14" s="10">
        <v>180.65574493801287</v>
      </c>
      <c r="J14"/>
      <c r="K14"/>
    </row>
    <row r="15" spans="1:9" ht="12.75">
      <c r="A15" s="3"/>
      <c r="B15" t="s">
        <v>51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</row>
    <row r="16" spans="1:9" ht="12.75">
      <c r="A16" s="3"/>
      <c r="B16" t="s">
        <v>52</v>
      </c>
      <c r="C16" s="4">
        <v>0</v>
      </c>
      <c r="D16" s="4">
        <v>0.006010121043837823</v>
      </c>
      <c r="E16" s="4">
        <v>0.006010121043837823</v>
      </c>
      <c r="F16" s="4">
        <v>0.006010121043837823</v>
      </c>
      <c r="G16" s="4">
        <v>0.006010121043837823</v>
      </c>
      <c r="H16" s="4">
        <v>0.006010121043837823</v>
      </c>
      <c r="I16" s="4">
        <v>0.006010121043837823</v>
      </c>
    </row>
    <row r="17" spans="1:9" ht="12.75">
      <c r="A17" s="3"/>
      <c r="B17" t="s">
        <v>53</v>
      </c>
      <c r="C17" s="4">
        <v>33.7348094190617</v>
      </c>
      <c r="D17" s="4">
        <v>78.66659454521415</v>
      </c>
      <c r="E17" s="4">
        <v>128.9790349446327</v>
      </c>
      <c r="F17" s="4">
        <v>179.53083964501354</v>
      </c>
      <c r="G17" s="4">
        <v>185.94284276445453</v>
      </c>
      <c r="H17" s="4">
        <v>165.19293869222543</v>
      </c>
      <c r="I17" s="4">
        <v>180.6617550590567</v>
      </c>
    </row>
    <row r="18" spans="1:9" ht="12.75">
      <c r="A18" s="3"/>
      <c r="B18" t="s">
        <v>54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</row>
    <row r="19" spans="1:9" ht="12.75">
      <c r="A19" s="3"/>
      <c r="B19" t="s">
        <v>55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</row>
    <row r="20" spans="1:9" ht="12.75">
      <c r="A20" s="3"/>
      <c r="C20" s="4"/>
      <c r="D20" s="4"/>
      <c r="E20" s="4"/>
      <c r="F20" s="4"/>
      <c r="G20" s="4"/>
      <c r="H20" s="4"/>
      <c r="I20" s="4"/>
    </row>
    <row r="21" spans="1:11" s="1" customFormat="1" ht="12.75">
      <c r="A21" s="9" t="s">
        <v>56</v>
      </c>
      <c r="C21" s="12">
        <f aca="true" t="shared" si="2" ref="C21:I21">C12-C14</f>
        <v>134.4824684769139</v>
      </c>
      <c r="D21" s="12">
        <f t="shared" si="2"/>
        <v>-573.5395329263899</v>
      </c>
      <c r="E21" s="12">
        <f t="shared" si="2"/>
        <v>-683.9288244882626</v>
      </c>
      <c r="F21" s="12">
        <f t="shared" si="2"/>
        <v>42.73817409033623</v>
      </c>
      <c r="G21" s="12">
        <f t="shared" si="2"/>
        <v>44.17202086258618</v>
      </c>
      <c r="H21" s="12">
        <f t="shared" si="2"/>
        <v>91.77705551574448</v>
      </c>
      <c r="I21" s="12">
        <f t="shared" si="2"/>
        <v>82.15741141644921</v>
      </c>
      <c r="J21"/>
      <c r="K21"/>
    </row>
    <row r="22" spans="1:9" ht="12.75">
      <c r="A22" s="3"/>
      <c r="C22" s="4"/>
      <c r="D22" s="4"/>
      <c r="E22" s="4"/>
      <c r="F22" s="4"/>
      <c r="G22" s="4"/>
      <c r="H22" s="4"/>
      <c r="I22" s="4"/>
    </row>
    <row r="23" spans="1:11" s="1" customFormat="1" ht="12.75">
      <c r="A23" s="9" t="s">
        <v>57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/>
      <c r="K23"/>
    </row>
    <row r="24" spans="1:9" ht="12.75">
      <c r="A24" s="3"/>
      <c r="B24" t="s">
        <v>58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</row>
    <row r="25" spans="1:9" ht="12.75">
      <c r="A25" s="3"/>
      <c r="B25" t="s">
        <v>59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</row>
    <row r="26" spans="1:9" ht="12.75">
      <c r="A26" s="3"/>
      <c r="C26" s="4"/>
      <c r="D26" s="4"/>
      <c r="E26" s="4"/>
      <c r="F26" s="4"/>
      <c r="G26" s="4"/>
      <c r="H26" s="4"/>
      <c r="I26" s="4"/>
    </row>
    <row r="27" spans="1:11" s="1" customFormat="1" ht="12.75">
      <c r="A27" s="9" t="s">
        <v>60</v>
      </c>
      <c r="C27" s="10">
        <f aca="true" t="shared" si="3" ref="C27:I27">C21+C23</f>
        <v>134.4824684769139</v>
      </c>
      <c r="D27" s="10">
        <f t="shared" si="3"/>
        <v>-573.5395329263899</v>
      </c>
      <c r="E27" s="10">
        <f t="shared" si="3"/>
        <v>-683.9288244882626</v>
      </c>
      <c r="F27" s="10">
        <f t="shared" si="3"/>
        <v>42.73817409033623</v>
      </c>
      <c r="G27" s="10">
        <f t="shared" si="3"/>
        <v>44.17202086258618</v>
      </c>
      <c r="H27" s="10">
        <f t="shared" si="3"/>
        <v>91.77705551574448</v>
      </c>
      <c r="I27" s="10">
        <f t="shared" si="3"/>
        <v>82.15741141644921</v>
      </c>
      <c r="J27"/>
      <c r="K27"/>
    </row>
    <row r="28" spans="1:9" ht="12.75">
      <c r="A28" s="3"/>
      <c r="C28" s="4"/>
      <c r="D28" s="4"/>
      <c r="E28" s="4"/>
      <c r="F28" s="4"/>
      <c r="G28" s="4"/>
      <c r="H28" s="4"/>
      <c r="I28" s="4"/>
    </row>
    <row r="29" spans="1:11" s="1" customFormat="1" ht="12.75">
      <c r="A29" s="9" t="s">
        <v>61</v>
      </c>
      <c r="C29" s="4">
        <v>47.059247773250156</v>
      </c>
      <c r="D29" s="4">
        <v>-200.73883652423632</v>
      </c>
      <c r="E29" s="4">
        <v>-239.37508857089202</v>
      </c>
      <c r="F29" s="4">
        <v>14.958360931617587</v>
      </c>
      <c r="G29" s="4">
        <v>15.460207301905177</v>
      </c>
      <c r="H29" s="4">
        <v>32.12196943051044</v>
      </c>
      <c r="I29" s="4">
        <v>28.755093995757175</v>
      </c>
      <c r="J29"/>
      <c r="K29"/>
    </row>
    <row r="30" spans="1:9" ht="12.75">
      <c r="A30" s="13" t="s">
        <v>62</v>
      </c>
      <c r="C30" s="14">
        <f aca="true" t="shared" si="4" ref="C30:I30">C29/C27</f>
        <v>0.34992849481587734</v>
      </c>
      <c r="D30" s="14">
        <f t="shared" si="4"/>
        <v>0.3499999999999997</v>
      </c>
      <c r="E30" s="14">
        <f t="shared" si="4"/>
        <v>0.35000000000000014</v>
      </c>
      <c r="F30" s="14">
        <f t="shared" si="4"/>
        <v>0.3499999999999978</v>
      </c>
      <c r="G30" s="14">
        <f t="shared" si="4"/>
        <v>0.3500000000000003</v>
      </c>
      <c r="H30" s="14">
        <f t="shared" si="4"/>
        <v>0.3499999999999986</v>
      </c>
      <c r="I30" s="14">
        <f t="shared" si="4"/>
        <v>0.3499999999999994</v>
      </c>
    </row>
    <row r="31" spans="1:11" s="8" customFormat="1" ht="13.5" thickBot="1">
      <c r="A31" s="15" t="s">
        <v>63</v>
      </c>
      <c r="B31" s="16"/>
      <c r="C31" s="17">
        <f aca="true" t="shared" si="5" ref="C31:I31">C27-C29</f>
        <v>87.42322070366376</v>
      </c>
      <c r="D31" s="17">
        <f t="shared" si="5"/>
        <v>-372.8006964021536</v>
      </c>
      <c r="E31" s="17">
        <f t="shared" si="5"/>
        <v>-444.55373591737066</v>
      </c>
      <c r="F31" s="17">
        <f t="shared" si="5"/>
        <v>27.779813158718643</v>
      </c>
      <c r="G31" s="17">
        <f t="shared" si="5"/>
        <v>28.711813560681</v>
      </c>
      <c r="H31" s="17">
        <f t="shared" si="5"/>
        <v>59.65508608523404</v>
      </c>
      <c r="I31" s="17">
        <f t="shared" si="5"/>
        <v>53.40231742069203</v>
      </c>
      <c r="J31"/>
      <c r="K31"/>
    </row>
    <row r="32" ht="4.5" customHeight="1"/>
    <row r="33" spans="1:10" ht="12.75" customHeight="1">
      <c r="A33" s="18" t="s">
        <v>64</v>
      </c>
      <c r="B33" s="19"/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21"/>
    </row>
    <row r="35" spans="1:10" ht="17.25" customHeight="1">
      <c r="A35" s="18" t="s">
        <v>65</v>
      </c>
      <c r="B35" s="19"/>
      <c r="C35" s="20">
        <f aca="true" t="shared" si="6" ref="C35:I35">C31+C8</f>
        <v>149.6580241126044</v>
      </c>
      <c r="D35" s="20">
        <f t="shared" si="6"/>
        <v>-297.25968533952414</v>
      </c>
      <c r="E35" s="20">
        <f t="shared" si="6"/>
        <v>-343.4113387872702</v>
      </c>
      <c r="F35" s="20">
        <f t="shared" si="6"/>
        <v>152.93576222138464</v>
      </c>
      <c r="G35" s="20">
        <f t="shared" si="6"/>
        <v>177.82534304804145</v>
      </c>
      <c r="H35" s="20">
        <f t="shared" si="6"/>
        <v>234.8953561664706</v>
      </c>
      <c r="I35" s="20">
        <f t="shared" si="6"/>
        <v>256.54656773089755</v>
      </c>
      <c r="J35" s="21"/>
    </row>
    <row r="36" spans="1:10" s="8" customFormat="1" ht="17.25" customHeight="1">
      <c r="A36" s="24"/>
      <c r="B36" s="28"/>
      <c r="C36" s="25"/>
      <c r="D36" s="25"/>
      <c r="E36" s="25"/>
      <c r="F36" s="25"/>
      <c r="G36" s="25"/>
      <c r="H36" s="25"/>
      <c r="I36" s="24"/>
      <c r="J36" s="25"/>
    </row>
    <row r="37" spans="1:3" ht="17.25" customHeight="1">
      <c r="A37" s="29" t="s">
        <v>66</v>
      </c>
      <c r="C37" s="22"/>
    </row>
    <row r="38" spans="1:9" ht="12.75">
      <c r="A38" s="27" t="s">
        <v>95</v>
      </c>
      <c r="B38" s="1"/>
      <c r="C38" s="2">
        <v>2000</v>
      </c>
      <c r="D38" s="2">
        <f aca="true" t="shared" si="7" ref="D38:I38">C38+1</f>
        <v>2001</v>
      </c>
      <c r="E38" s="2">
        <f t="shared" si="7"/>
        <v>2002</v>
      </c>
      <c r="F38" s="2">
        <f t="shared" si="7"/>
        <v>2003</v>
      </c>
      <c r="G38" s="2">
        <f t="shared" si="7"/>
        <v>2004</v>
      </c>
      <c r="H38" s="2">
        <f t="shared" si="7"/>
        <v>2005</v>
      </c>
      <c r="I38" s="2">
        <f t="shared" si="7"/>
        <v>2006</v>
      </c>
    </row>
    <row r="39" spans="1:9" ht="12.75">
      <c r="A39" s="3" t="s">
        <v>67</v>
      </c>
      <c r="C39" s="4">
        <v>34.07137619751662</v>
      </c>
      <c r="D39" s="4">
        <v>34.07137619751662</v>
      </c>
      <c r="E39" s="4">
        <v>37.47851381726828</v>
      </c>
      <c r="F39" s="4">
        <v>41.22636519899511</v>
      </c>
      <c r="G39" s="4">
        <v>45.349001718894634</v>
      </c>
      <c r="H39" s="4">
        <v>49.883901890784095</v>
      </c>
      <c r="I39" s="4">
        <v>53.375775023138985</v>
      </c>
    </row>
    <row r="40" spans="1:9" ht="12.75">
      <c r="A40" s="3" t="s">
        <v>68</v>
      </c>
      <c r="C40" s="4">
        <v>48.080968350702584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</row>
    <row r="41" spans="1:9" ht="12.75">
      <c r="A41" s="3"/>
      <c r="B41" t="s">
        <v>15</v>
      </c>
      <c r="C41" s="4">
        <v>48.080968350702584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</row>
    <row r="42" spans="1:9" ht="12.75">
      <c r="A42" s="3"/>
      <c r="B42" t="s">
        <v>16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ht="12.75">
      <c r="A43" s="3" t="s">
        <v>69</v>
      </c>
      <c r="C43" s="4">
        <v>3372.4772516918492</v>
      </c>
      <c r="D43" s="4">
        <v>3248.8730529060254</v>
      </c>
      <c r="E43" s="4">
        <v>3573.7603581966277</v>
      </c>
      <c r="F43" s="4">
        <v>3669.060634415205</v>
      </c>
      <c r="G43" s="4">
        <v>3459.4000267343363</v>
      </c>
      <c r="H43" s="4">
        <v>3805.340029407771</v>
      </c>
      <c r="I43" s="4">
        <v>4071.7138314663143</v>
      </c>
    </row>
    <row r="44" spans="1:9" ht="12.75">
      <c r="A44" s="3" t="s">
        <v>70</v>
      </c>
      <c r="C44" s="4">
        <v>141.34602670897792</v>
      </c>
      <c r="D44" s="4">
        <v>138.09559667091438</v>
      </c>
      <c r="E44" s="4">
        <v>151.90515633800584</v>
      </c>
      <c r="F44" s="4">
        <v>159.1387352112442</v>
      </c>
      <c r="G44" s="4">
        <v>175.05260873236864</v>
      </c>
      <c r="H44" s="4">
        <v>192.5578696056055</v>
      </c>
      <c r="I44" s="4">
        <v>206.03692047799797</v>
      </c>
    </row>
    <row r="45" spans="1:9" ht="12.75">
      <c r="A45" s="3" t="s">
        <v>71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</row>
    <row r="46" spans="1:9" ht="12.75">
      <c r="A46" s="3"/>
      <c r="C46" s="30"/>
      <c r="D46" s="30"/>
      <c r="E46" s="30"/>
      <c r="F46" s="30"/>
      <c r="G46" s="30"/>
      <c r="H46" s="30"/>
      <c r="I46" s="30"/>
    </row>
    <row r="47" spans="1:11" s="8" customFormat="1" ht="12.75">
      <c r="A47" s="32" t="s">
        <v>72</v>
      </c>
      <c r="B47" s="27"/>
      <c r="C47" s="33">
        <f aca="true" t="shared" si="8" ref="C47:I47">C39+C40+C43+C44+C45</f>
        <v>3595.9756229490467</v>
      </c>
      <c r="D47" s="33">
        <f t="shared" si="8"/>
        <v>3421.0400257744564</v>
      </c>
      <c r="E47" s="33">
        <f t="shared" si="8"/>
        <v>3763.144028351902</v>
      </c>
      <c r="F47" s="33">
        <f t="shared" si="8"/>
        <v>3869.4257348254446</v>
      </c>
      <c r="G47" s="33">
        <f t="shared" si="8"/>
        <v>3679.8016371855997</v>
      </c>
      <c r="H47" s="33">
        <f t="shared" si="8"/>
        <v>4047.7818009041607</v>
      </c>
      <c r="I47" s="33">
        <f t="shared" si="8"/>
        <v>4331.126526967451</v>
      </c>
      <c r="J47"/>
      <c r="K47"/>
    </row>
    <row r="48" spans="1:9" ht="12.75">
      <c r="A48" s="3"/>
      <c r="C48" s="30"/>
      <c r="D48" s="30"/>
      <c r="E48" s="30"/>
      <c r="F48" s="30"/>
      <c r="G48" s="30"/>
      <c r="H48" s="30"/>
      <c r="I48" s="30"/>
    </row>
    <row r="49" spans="1:11" s="1" customFormat="1" ht="12.75">
      <c r="A49" s="9" t="s">
        <v>73</v>
      </c>
      <c r="C49" s="10">
        <f aca="true" t="shared" si="9" ref="C49:I49">SUM(C50:C53)</f>
        <v>25.428822136477834</v>
      </c>
      <c r="D49" s="10">
        <f t="shared" si="9"/>
        <v>48.236229811001735</v>
      </c>
      <c r="E49" s="10">
        <f t="shared" si="9"/>
        <v>73.25252391694282</v>
      </c>
      <c r="F49" s="10">
        <f t="shared" si="9"/>
        <v>100.10955671573151</v>
      </c>
      <c r="G49" s="10">
        <f t="shared" si="9"/>
        <v>134.51065946906442</v>
      </c>
      <c r="H49" s="10">
        <f t="shared" si="9"/>
        <v>175.19848718451755</v>
      </c>
      <c r="I49" s="10">
        <f t="shared" si="9"/>
        <v>215.11513132456616</v>
      </c>
      <c r="J49"/>
      <c r="K49"/>
    </row>
    <row r="50" spans="1:9" ht="12.75">
      <c r="A50" s="3"/>
      <c r="B50" t="s">
        <v>74</v>
      </c>
      <c r="C50" s="4">
        <v>25.549024557354585</v>
      </c>
      <c r="D50" s="4">
        <v>49.58950873270589</v>
      </c>
      <c r="E50" s="4">
        <v>79.640113951895</v>
      </c>
      <c r="F50" s="4">
        <v>115.70084021492193</v>
      </c>
      <c r="G50" s="4">
        <v>163.78180856562452</v>
      </c>
      <c r="H50" s="4">
        <v>223.8830190040028</v>
      </c>
      <c r="I50" s="4">
        <v>289.9943504862188</v>
      </c>
    </row>
    <row r="51" spans="1:9" ht="12.75">
      <c r="A51" s="3"/>
      <c r="B51" t="s">
        <v>75</v>
      </c>
      <c r="C51" s="4">
        <v>13.985551669010615</v>
      </c>
      <c r="D51" s="4">
        <v>16.990612190929525</v>
      </c>
      <c r="E51" s="4">
        <v>19.99567271284844</v>
      </c>
      <c r="F51" s="4">
        <v>23.00073323476735</v>
      </c>
      <c r="G51" s="4">
        <v>26.00579375668626</v>
      </c>
      <c r="H51" s="4">
        <v>29.010854278605173</v>
      </c>
      <c r="I51" s="4">
        <v>32.01591480052409</v>
      </c>
    </row>
    <row r="52" spans="1:9" ht="12.75">
      <c r="A52" s="3"/>
      <c r="B52" t="s">
        <v>76</v>
      </c>
      <c r="C52" s="4">
        <v>0</v>
      </c>
      <c r="D52" s="4"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</row>
    <row r="53" spans="1:9" ht="12.75">
      <c r="A53" s="3"/>
      <c r="B53" t="s">
        <v>77</v>
      </c>
      <c r="C53" s="4">
        <v>-14.105754089887371</v>
      </c>
      <c r="D53" s="4">
        <v>-18.343891112633674</v>
      </c>
      <c r="E53" s="4">
        <v>-26.383262747800632</v>
      </c>
      <c r="F53" s="4">
        <v>-38.59201673395777</v>
      </c>
      <c r="G53" s="4">
        <v>-55.276942853246354</v>
      </c>
      <c r="H53" s="4">
        <v>-77.69538609809042</v>
      </c>
      <c r="I53" s="4">
        <v>-106.8951339621767</v>
      </c>
    </row>
    <row r="54" spans="1:9" ht="12.75">
      <c r="A54" s="3"/>
      <c r="B54" t="s">
        <v>78</v>
      </c>
      <c r="C54" s="4"/>
      <c r="D54" s="4"/>
      <c r="E54" s="4"/>
      <c r="F54" s="4"/>
      <c r="G54" s="4"/>
      <c r="H54" s="4"/>
      <c r="I54" s="4"/>
    </row>
    <row r="55" spans="1:11" s="1" customFormat="1" ht="12.75">
      <c r="A55" s="9" t="s">
        <v>79</v>
      </c>
      <c r="C55" s="10">
        <f aca="true" t="shared" si="10" ref="C55:I55">SUM(C56:C59)</f>
        <v>356.51437019941596</v>
      </c>
      <c r="D55" s="10">
        <f t="shared" si="10"/>
        <v>465.51512747466745</v>
      </c>
      <c r="E55" s="10">
        <f t="shared" si="10"/>
        <v>564.7359753825442</v>
      </c>
      <c r="F55" s="10">
        <f t="shared" si="10"/>
        <v>662.1430168403591</v>
      </c>
      <c r="G55" s="10">
        <f t="shared" si="10"/>
        <v>764.1091341819623</v>
      </c>
      <c r="H55" s="10">
        <f t="shared" si="10"/>
        <v>869.7225122305963</v>
      </c>
      <c r="I55" s="10">
        <f t="shared" si="10"/>
        <v>978.2536988448545</v>
      </c>
      <c r="J55"/>
      <c r="K55"/>
    </row>
    <row r="56" spans="1:9" ht="12.75">
      <c r="A56" s="3"/>
      <c r="B56" t="s">
        <v>80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</row>
    <row r="57" spans="1:9" ht="12.75">
      <c r="A57" s="3"/>
      <c r="B57" t="s">
        <v>81</v>
      </c>
      <c r="C57" s="4">
        <v>517.4173307850422</v>
      </c>
      <c r="D57" s="4">
        <v>697.7209621001768</v>
      </c>
      <c r="E57" s="4">
        <v>890.0448355029871</v>
      </c>
      <c r="F57" s="4">
        <v>1100.3990720373108</v>
      </c>
      <c r="G57" s="4">
        <v>1334.793792746986</v>
      </c>
      <c r="H57" s="4">
        <v>1593.2289976320124</v>
      </c>
      <c r="I57" s="4">
        <v>1875.70468669239</v>
      </c>
    </row>
    <row r="58" spans="1:9" ht="12.75">
      <c r="A58" s="3"/>
      <c r="B58" t="s">
        <v>82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</row>
    <row r="59" spans="1:9" ht="12.75">
      <c r="A59" s="3"/>
      <c r="B59" t="s">
        <v>83</v>
      </c>
      <c r="C59" s="4">
        <v>-160.9029605856262</v>
      </c>
      <c r="D59" s="4">
        <v>-232.20583462550937</v>
      </c>
      <c r="E59" s="4">
        <v>-325.30886012044283</v>
      </c>
      <c r="F59" s="4">
        <v>-438.2560551969517</v>
      </c>
      <c r="G59" s="4">
        <v>-570.6846585650236</v>
      </c>
      <c r="H59" s="4">
        <v>-723.5064854014161</v>
      </c>
      <c r="I59" s="4">
        <v>-897.4509878475354</v>
      </c>
    </row>
    <row r="60" spans="1:9" ht="12.75">
      <c r="A60" s="3"/>
      <c r="C60" s="4"/>
      <c r="D60" s="4"/>
      <c r="E60" s="4"/>
      <c r="F60" s="4"/>
      <c r="G60" s="4"/>
      <c r="H60" s="4"/>
      <c r="I60" s="4"/>
    </row>
    <row r="61" spans="1:11" s="1" customFormat="1" ht="12.75">
      <c r="A61" s="9" t="s">
        <v>84</v>
      </c>
      <c r="C61" s="4">
        <v>369.92896036926186</v>
      </c>
      <c r="D61" s="4">
        <v>369.92896036926186</v>
      </c>
      <c r="E61" s="4">
        <v>369.92896036926186</v>
      </c>
      <c r="F61" s="4">
        <v>369.92896036926186</v>
      </c>
      <c r="G61" s="4">
        <v>369.92896036926186</v>
      </c>
      <c r="H61" s="4">
        <v>369.92896036926186</v>
      </c>
      <c r="I61" s="4">
        <v>369.92896036926186</v>
      </c>
      <c r="J61"/>
      <c r="K61"/>
    </row>
    <row r="62" spans="1:9" ht="12.75">
      <c r="A62" s="3"/>
      <c r="C62" s="30"/>
      <c r="D62" s="30"/>
      <c r="E62" s="30"/>
      <c r="F62" s="30"/>
      <c r="G62" s="30"/>
      <c r="H62" s="30"/>
      <c r="I62" s="30"/>
    </row>
    <row r="63" spans="1:11" s="1" customFormat="1" ht="12.75">
      <c r="A63" s="9" t="s">
        <v>85</v>
      </c>
      <c r="C63" s="4">
        <v>49.47531643287296</v>
      </c>
      <c r="D63" s="4">
        <v>49.47531643287296</v>
      </c>
      <c r="E63" s="4">
        <v>49.47531643287296</v>
      </c>
      <c r="F63" s="4">
        <v>49.47531643287296</v>
      </c>
      <c r="G63" s="4">
        <v>49.47531643287296</v>
      </c>
      <c r="H63" s="4">
        <v>49.47531643287296</v>
      </c>
      <c r="I63" s="4">
        <v>49.47531643287296</v>
      </c>
      <c r="J63"/>
      <c r="K63"/>
    </row>
    <row r="64" spans="1:9" ht="12.75">
      <c r="A64" s="3"/>
      <c r="C64" s="4"/>
      <c r="D64" s="30"/>
      <c r="E64" s="30"/>
      <c r="F64" s="30"/>
      <c r="G64" s="30"/>
      <c r="H64" s="30"/>
      <c r="I64" s="30"/>
    </row>
    <row r="65" spans="1:11" s="1" customFormat="1" ht="12.75">
      <c r="A65" s="9" t="s">
        <v>86</v>
      </c>
      <c r="C65" s="4">
        <v>2.818746769559939</v>
      </c>
      <c r="D65" s="4">
        <v>2.818746769559939</v>
      </c>
      <c r="E65" s="4">
        <v>2.818746769559939</v>
      </c>
      <c r="F65" s="4">
        <v>2.818746769559939</v>
      </c>
      <c r="G65" s="4">
        <v>2.818746769559939</v>
      </c>
      <c r="H65" s="4">
        <v>2.818746769559939</v>
      </c>
      <c r="I65" s="4">
        <v>2.818746769559939</v>
      </c>
      <c r="J65" s="21"/>
      <c r="K65"/>
    </row>
    <row r="66" spans="1:9" ht="12.75">
      <c r="A66" s="3"/>
      <c r="C66" s="30"/>
      <c r="D66" s="30"/>
      <c r="E66" s="30"/>
      <c r="F66" s="30"/>
      <c r="G66" s="30"/>
      <c r="H66" s="30"/>
      <c r="I66" s="30"/>
    </row>
    <row r="67" spans="1:11" s="8" customFormat="1" ht="13.5" thickBot="1">
      <c r="A67" s="5" t="s">
        <v>87</v>
      </c>
      <c r="B67" s="6"/>
      <c r="C67" s="7">
        <f aca="true" t="shared" si="11" ref="C67:I67">C65+C63+C61+C55+C49+C47</f>
        <v>4400.141838856635</v>
      </c>
      <c r="D67" s="7">
        <f t="shared" si="11"/>
        <v>4357.014406631821</v>
      </c>
      <c r="E67" s="7">
        <f t="shared" si="11"/>
        <v>4823.355551223083</v>
      </c>
      <c r="F67" s="7">
        <f t="shared" si="11"/>
        <v>5053.90133195323</v>
      </c>
      <c r="G67" s="7">
        <f t="shared" si="11"/>
        <v>5000.6444544083215</v>
      </c>
      <c r="H67" s="7">
        <f t="shared" si="11"/>
        <v>5514.92582389097</v>
      </c>
      <c r="I67" s="7">
        <f t="shared" si="11"/>
        <v>5946.718380708567</v>
      </c>
      <c r="J67"/>
      <c r="K67"/>
    </row>
    <row r="68" spans="1:11" s="8" customFormat="1" ht="12.75">
      <c r="A68" s="24"/>
      <c r="B68" s="24"/>
      <c r="C68" s="25"/>
      <c r="D68" s="25"/>
      <c r="E68" s="25"/>
      <c r="F68" s="25"/>
      <c r="G68" s="25"/>
      <c r="H68" s="25"/>
      <c r="I68" s="25"/>
      <c r="J68"/>
      <c r="K68"/>
    </row>
    <row r="69" ht="15.75">
      <c r="A69" s="29" t="s">
        <v>0</v>
      </c>
    </row>
    <row r="70" spans="1:9" ht="12.75">
      <c r="A70" s="27"/>
      <c r="B70" s="1"/>
      <c r="C70" s="2">
        <v>2000</v>
      </c>
      <c r="D70" s="2">
        <f aca="true" t="shared" si="12" ref="D70:I70">C70+1</f>
        <v>2001</v>
      </c>
      <c r="E70" s="2">
        <f t="shared" si="12"/>
        <v>2002</v>
      </c>
      <c r="F70" s="2">
        <f t="shared" si="12"/>
        <v>2003</v>
      </c>
      <c r="G70" s="2">
        <f t="shared" si="12"/>
        <v>2004</v>
      </c>
      <c r="H70" s="2">
        <f t="shared" si="12"/>
        <v>2005</v>
      </c>
      <c r="I70" s="2">
        <f t="shared" si="12"/>
        <v>2006</v>
      </c>
    </row>
    <row r="71" spans="1:9" ht="12.75">
      <c r="A71" s="3" t="s">
        <v>1</v>
      </c>
      <c r="C71" s="4">
        <v>1123.8084935030593</v>
      </c>
      <c r="D71" s="4">
        <v>1585.0647383019566</v>
      </c>
      <c r="E71" s="4">
        <v>2363.2562908945997</v>
      </c>
      <c r="F71" s="4">
        <v>2510.8792494738163</v>
      </c>
      <c r="G71" s="4">
        <v>2270.474962457746</v>
      </c>
      <c r="H71" s="4">
        <v>2547.4809674282524</v>
      </c>
      <c r="I71" s="4">
        <v>2768.9167170075402</v>
      </c>
    </row>
    <row r="72" spans="1:9" ht="12.75">
      <c r="A72" s="3" t="s">
        <v>2</v>
      </c>
      <c r="C72" s="4">
        <v>1619.4211051410575</v>
      </c>
      <c r="D72" s="4">
        <v>1507.4770965483958</v>
      </c>
      <c r="E72" s="4">
        <v>1658.2248062032356</v>
      </c>
      <c r="F72" s="4">
        <v>1729.7000133671684</v>
      </c>
      <c r="G72" s="4">
        <v>1902.6700147038853</v>
      </c>
      <c r="H72" s="4">
        <v>2092.9370161742736</v>
      </c>
      <c r="I72" s="4">
        <v>2239.4426073064733</v>
      </c>
    </row>
    <row r="73" spans="1:9" ht="12.75">
      <c r="A73" s="3" t="s">
        <v>3</v>
      </c>
      <c r="C73" s="4">
        <v>652.2604065245874</v>
      </c>
      <c r="D73" s="4">
        <v>684.8734268508168</v>
      </c>
      <c r="E73" s="4">
        <v>719.1170981933576</v>
      </c>
      <c r="F73" s="4">
        <v>755.0729531030256</v>
      </c>
      <c r="G73" s="4">
        <v>792.8266007581768</v>
      </c>
      <c r="H73" s="4">
        <v>832.4679307960856</v>
      </c>
      <c r="I73" s="4">
        <v>874.09132733589</v>
      </c>
    </row>
    <row r="74" spans="1:9" ht="12.75">
      <c r="A74" s="3" t="s">
        <v>71</v>
      </c>
      <c r="C74" s="4">
        <v>117.36564374406501</v>
      </c>
      <c r="D74" s="4">
        <v>117.36564374406501</v>
      </c>
      <c r="E74" s="4">
        <v>117.36564374406501</v>
      </c>
      <c r="F74" s="4">
        <v>117.36564374406501</v>
      </c>
      <c r="G74" s="4">
        <v>117.36564374406501</v>
      </c>
      <c r="H74" s="4">
        <v>117.36564374406501</v>
      </c>
      <c r="I74" s="4">
        <v>117.36564374406501</v>
      </c>
    </row>
    <row r="75" spans="1:9" ht="12.75">
      <c r="A75" s="3" t="s">
        <v>4</v>
      </c>
      <c r="C75" s="4">
        <v>28.289639753344634</v>
      </c>
      <c r="D75" s="4">
        <v>28.289639753344634</v>
      </c>
      <c r="E75" s="4">
        <v>28.289639753344634</v>
      </c>
      <c r="F75" s="4">
        <v>28.289639753344634</v>
      </c>
      <c r="G75" s="4">
        <v>28.289639753344634</v>
      </c>
      <c r="H75" s="4">
        <v>28.289639753344634</v>
      </c>
      <c r="I75" s="4">
        <v>28.289639753344634</v>
      </c>
    </row>
    <row r="76" spans="1:9" ht="12.75">
      <c r="A76" s="3"/>
      <c r="C76" s="30"/>
      <c r="D76" s="30"/>
      <c r="E76" s="30"/>
      <c r="F76" s="30"/>
      <c r="G76" s="30"/>
      <c r="H76" s="30"/>
      <c r="I76" s="30"/>
    </row>
    <row r="77" spans="1:11" s="27" customFormat="1" ht="12.75">
      <c r="A77" s="32" t="s">
        <v>5</v>
      </c>
      <c r="C77" s="33">
        <f aca="true" t="shared" si="13" ref="C77:I77">SUM(C71:C75)</f>
        <v>3541.1452886661136</v>
      </c>
      <c r="D77" s="33">
        <f t="shared" si="13"/>
        <v>3923.070545198579</v>
      </c>
      <c r="E77" s="33">
        <f t="shared" si="13"/>
        <v>4886.2534787886025</v>
      </c>
      <c r="F77" s="33">
        <f t="shared" si="13"/>
        <v>5141.30749944142</v>
      </c>
      <c r="G77" s="33">
        <f t="shared" si="13"/>
        <v>5111.626861417219</v>
      </c>
      <c r="H77" s="33">
        <f t="shared" si="13"/>
        <v>5618.541197896022</v>
      </c>
      <c r="I77" s="33">
        <f t="shared" si="13"/>
        <v>6028.105935147313</v>
      </c>
      <c r="J77"/>
      <c r="K77"/>
    </row>
    <row r="78" spans="1:9" ht="12.75">
      <c r="A78" s="3"/>
      <c r="C78" s="30"/>
      <c r="D78" s="30"/>
      <c r="E78" s="30"/>
      <c r="F78" s="30"/>
      <c r="G78" s="30"/>
      <c r="H78" s="30"/>
      <c r="I78" s="30"/>
    </row>
    <row r="79" spans="1:11" ht="12.75">
      <c r="A79" s="3" t="s">
        <v>6</v>
      </c>
      <c r="C79" s="4">
        <v>292.6147632613321</v>
      </c>
      <c r="D79" s="4">
        <v>240.32671017994298</v>
      </c>
      <c r="E79" s="4">
        <v>188.03865709855395</v>
      </c>
      <c r="F79" s="4">
        <v>135.75060401716487</v>
      </c>
      <c r="G79" s="4">
        <v>83.46255093577582</v>
      </c>
      <c r="H79" s="4">
        <v>31.17449785438677</v>
      </c>
      <c r="I79" s="4">
        <v>0</v>
      </c>
      <c r="K79" s="37"/>
    </row>
    <row r="80" spans="1:9" ht="12.75">
      <c r="A80" s="3" t="s">
        <v>7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  <c r="I80" s="4">
        <v>0</v>
      </c>
    </row>
    <row r="81" spans="1:9" ht="12.75">
      <c r="A81" s="3" t="s">
        <v>8</v>
      </c>
      <c r="C81" s="4">
        <v>21.636435757816162</v>
      </c>
      <c r="D81" s="4">
        <v>21.636435757816162</v>
      </c>
      <c r="E81" s="4">
        <v>21.636435757816162</v>
      </c>
      <c r="F81" s="4">
        <v>21.636435757816162</v>
      </c>
      <c r="G81" s="4">
        <v>21.636435757816162</v>
      </c>
      <c r="H81" s="4">
        <v>21.636435757816162</v>
      </c>
      <c r="I81" s="4">
        <v>21.636435757816162</v>
      </c>
    </row>
    <row r="82" spans="1:9" ht="12.75">
      <c r="A82" s="3"/>
      <c r="C82" s="30"/>
      <c r="D82" s="30"/>
      <c r="E82" s="30"/>
      <c r="F82" s="30"/>
      <c r="G82" s="30"/>
      <c r="H82" s="30"/>
      <c r="I82" s="30"/>
    </row>
    <row r="83" spans="1:11" s="27" customFormat="1" ht="12.75">
      <c r="A83" s="32" t="s">
        <v>9</v>
      </c>
      <c r="C83" s="33">
        <f aca="true" t="shared" si="14" ref="C83:I83">SUM(C84:C88)</f>
        <v>544.7814118976353</v>
      </c>
      <c r="D83" s="33">
        <f t="shared" si="14"/>
        <v>171.98071549548217</v>
      </c>
      <c r="E83" s="33">
        <f t="shared" si="14"/>
        <v>-272.5730204218885</v>
      </c>
      <c r="F83" s="33">
        <f t="shared" si="14"/>
        <v>-244.79320726316985</v>
      </c>
      <c r="G83" s="33">
        <f>SUM(G84:G88)</f>
        <v>-216.08139370248887</v>
      </c>
      <c r="H83" s="33">
        <f t="shared" si="14"/>
        <v>-156.42630761725485</v>
      </c>
      <c r="I83" s="33">
        <f t="shared" si="14"/>
        <v>-103.02399019656285</v>
      </c>
      <c r="J83"/>
      <c r="K83"/>
    </row>
    <row r="84" spans="1:9" ht="12.75">
      <c r="A84" s="3"/>
      <c r="B84" t="s">
        <v>10</v>
      </c>
      <c r="C84" s="4">
        <v>180.30363131513468</v>
      </c>
      <c r="D84" s="4">
        <v>180.30363131513468</v>
      </c>
      <c r="E84" s="4">
        <v>180.30363131513468</v>
      </c>
      <c r="F84" s="4">
        <v>180.30363131513468</v>
      </c>
      <c r="G84" s="4">
        <v>180.30363131513468</v>
      </c>
      <c r="H84" s="4">
        <v>180.30363131513468</v>
      </c>
      <c r="I84" s="4">
        <v>180.30363131513468</v>
      </c>
    </row>
    <row r="85" spans="1:9" ht="12.75">
      <c r="A85" s="3"/>
      <c r="B85" t="s">
        <v>41</v>
      </c>
      <c r="C85" s="4">
        <v>27.700647891048526</v>
      </c>
      <c r="D85" s="4">
        <v>27.700647891048526</v>
      </c>
      <c r="E85" s="4">
        <v>27.700647891048526</v>
      </c>
      <c r="F85" s="4">
        <v>27.700647891048526</v>
      </c>
      <c r="G85" s="4">
        <v>27.700647891048526</v>
      </c>
      <c r="H85" s="4">
        <v>27.700647891048526</v>
      </c>
      <c r="I85" s="4">
        <v>27.700647891048526</v>
      </c>
    </row>
    <row r="86" spans="1:9" ht="12.75">
      <c r="A86" s="3"/>
      <c r="B86" t="s">
        <v>11</v>
      </c>
      <c r="C86" s="4">
        <v>249.35391198778743</v>
      </c>
      <c r="D86" s="4">
        <v>336.77713269145204</v>
      </c>
      <c r="E86" s="31">
        <f>D86+D87-E33</f>
        <v>-36.02356371070107</v>
      </c>
      <c r="F86" s="31">
        <f>E86+E87-F33</f>
        <v>-480.5772996280717</v>
      </c>
      <c r="G86" s="31">
        <f>F86+F87-G33</f>
        <v>-452.7974864693531</v>
      </c>
      <c r="H86" s="31">
        <f>G86+G87-H33</f>
        <v>-424.0856729086721</v>
      </c>
      <c r="I86" s="31">
        <f>H86+H87-I33</f>
        <v>-364.4305868234381</v>
      </c>
    </row>
    <row r="87" spans="1:9" ht="12.75">
      <c r="A87" s="3"/>
      <c r="B87" t="s">
        <v>12</v>
      </c>
      <c r="C87" s="4">
        <v>87.42322070366458</v>
      </c>
      <c r="D87" s="4">
        <v>-372.8006964021531</v>
      </c>
      <c r="E87" s="11">
        <f>E31</f>
        <v>-444.55373591737066</v>
      </c>
      <c r="F87" s="11">
        <f>F31</f>
        <v>27.779813158718643</v>
      </c>
      <c r="G87" s="11">
        <f>G31</f>
        <v>28.711813560681</v>
      </c>
      <c r="H87" s="11">
        <f>H31</f>
        <v>59.65508608523404</v>
      </c>
      <c r="I87" s="11">
        <f>I31</f>
        <v>53.40231742069203</v>
      </c>
    </row>
    <row r="88" spans="1:9" ht="12.75">
      <c r="A88" s="3"/>
      <c r="B88" t="s">
        <v>13</v>
      </c>
      <c r="C88" s="4">
        <v>0</v>
      </c>
      <c r="D88" s="4">
        <v>0</v>
      </c>
      <c r="E88" s="11">
        <v>0</v>
      </c>
      <c r="F88" s="11">
        <v>0</v>
      </c>
      <c r="G88" s="11">
        <v>0</v>
      </c>
      <c r="H88" s="11">
        <v>0</v>
      </c>
      <c r="I88" s="11">
        <v>0</v>
      </c>
    </row>
    <row r="89" spans="1:9" ht="12.75">
      <c r="A89" s="3"/>
      <c r="C89" s="30"/>
      <c r="D89" s="30"/>
      <c r="E89" s="30"/>
      <c r="F89" s="30"/>
      <c r="G89" s="30"/>
      <c r="H89" s="30"/>
      <c r="I89" s="30"/>
    </row>
    <row r="90" spans="1:11" s="8" customFormat="1" ht="13.5" thickBot="1">
      <c r="A90" s="5" t="s">
        <v>14</v>
      </c>
      <c r="B90" s="6"/>
      <c r="C90" s="7">
        <f aca="true" t="shared" si="15" ref="C90:I90">C77+C79+C80+C81+C83</f>
        <v>4400.177899582897</v>
      </c>
      <c r="D90" s="7">
        <f t="shared" si="15"/>
        <v>4357.014406631821</v>
      </c>
      <c r="E90" s="7">
        <f t="shared" si="15"/>
        <v>4823.355551223083</v>
      </c>
      <c r="F90" s="7">
        <f t="shared" si="15"/>
        <v>5053.9013319532305</v>
      </c>
      <c r="G90" s="7">
        <f t="shared" si="15"/>
        <v>5000.6444544083215</v>
      </c>
      <c r="H90" s="7">
        <f t="shared" si="15"/>
        <v>5514.92582389097</v>
      </c>
      <c r="I90" s="7">
        <f t="shared" si="15"/>
        <v>5946.718380708567</v>
      </c>
      <c r="J90"/>
      <c r="K90"/>
    </row>
    <row r="91" spans="3:9" ht="12.75">
      <c r="C91" s="37"/>
      <c r="D91" s="37"/>
      <c r="E91" s="37"/>
      <c r="F91" s="37"/>
      <c r="G91" s="37"/>
      <c r="H91" s="37"/>
      <c r="I91" s="37"/>
    </row>
    <row r="92" spans="3:9" ht="12.75">
      <c r="C92" s="37"/>
      <c r="D92" s="37"/>
      <c r="E92" s="37"/>
      <c r="F92" s="37"/>
      <c r="G92" s="37"/>
      <c r="H92" s="37"/>
      <c r="I92" s="37"/>
    </row>
    <row r="93" spans="1:11" s="8" customFormat="1" ht="12.75">
      <c r="A93" s="24"/>
      <c r="B93" s="24"/>
      <c r="C93" s="39"/>
      <c r="D93" s="39"/>
      <c r="E93" s="39"/>
      <c r="F93" s="39"/>
      <c r="G93" s="39"/>
      <c r="H93" s="39"/>
      <c r="I93" s="39"/>
      <c r="J93"/>
      <c r="K93"/>
    </row>
    <row r="94" spans="1:11" s="8" customFormat="1" ht="12.75">
      <c r="A94" s="24"/>
      <c r="B94" s="24"/>
      <c r="C94" s="39"/>
      <c r="D94" s="39"/>
      <c r="E94" s="39"/>
      <c r="F94" s="39"/>
      <c r="G94" s="39"/>
      <c r="H94" s="39"/>
      <c r="I94" s="39"/>
      <c r="J94"/>
      <c r="K94"/>
    </row>
    <row r="95" spans="1:10" s="8" customFormat="1" ht="12.75">
      <c r="A95" s="27" t="s">
        <v>18</v>
      </c>
      <c r="B95" s="27"/>
      <c r="C95" s="2"/>
      <c r="D95" s="2">
        <v>2001</v>
      </c>
      <c r="E95" s="2">
        <f>D95+1</f>
        <v>2002</v>
      </c>
      <c r="F95" s="2">
        <f>E95+1</f>
        <v>2003</v>
      </c>
      <c r="G95" s="2">
        <f>F95+1</f>
        <v>2004</v>
      </c>
      <c r="H95" s="2">
        <f>G95+1</f>
        <v>2005</v>
      </c>
      <c r="I95" s="2">
        <f>H95+1</f>
        <v>2006</v>
      </c>
      <c r="J95"/>
    </row>
    <row r="96" spans="1:9" s="34" customFormat="1" ht="12.75">
      <c r="A96" s="40" t="s">
        <v>90</v>
      </c>
      <c r="B96" s="41"/>
      <c r="C96" s="42"/>
      <c r="D96" s="43">
        <f>D31</f>
        <v>-372.8006964021536</v>
      </c>
      <c r="E96" s="43">
        <f>E31</f>
        <v>-444.55373591737066</v>
      </c>
      <c r="F96" s="43">
        <f>F31</f>
        <v>27.779813158718643</v>
      </c>
      <c r="G96" s="43">
        <f>G31</f>
        <v>28.711813560681</v>
      </c>
      <c r="H96" s="43">
        <f>H31</f>
        <v>59.65508608523404</v>
      </c>
      <c r="I96" s="43">
        <f>I31</f>
        <v>53.40231742069203</v>
      </c>
    </row>
    <row r="97" spans="1:9" ht="12.75">
      <c r="A97" s="3" t="s">
        <v>19</v>
      </c>
      <c r="C97" s="42"/>
      <c r="D97" s="43">
        <f>D8</f>
        <v>75.54101106262948</v>
      </c>
      <c r="E97" s="43">
        <f>E8</f>
        <v>101.14239713010043</v>
      </c>
      <c r="F97" s="43">
        <f>F8</f>
        <v>125.155949062666</v>
      </c>
      <c r="G97" s="43">
        <f>G8</f>
        <v>149.11352948736044</v>
      </c>
      <c r="H97" s="43">
        <f>H8</f>
        <v>175.24027008123656</v>
      </c>
      <c r="I97" s="43">
        <f>I8</f>
        <v>203.14425031020554</v>
      </c>
    </row>
    <row r="98" spans="1:9" ht="12.75">
      <c r="A98" s="3" t="s">
        <v>20</v>
      </c>
      <c r="C98" s="45"/>
      <c r="D98" s="46">
        <f>D47-D72-D73-D74-D75-C47+C72+C73+C74+C75</f>
        <v>-95.60460890815807</v>
      </c>
      <c r="E98" s="46">
        <f>E47-E72-E73-E74-E75-D47+D72+D73+D74+D75</f>
        <v>157.11262158006548</v>
      </c>
      <c r="F98" s="46">
        <f>F47-F72-F73-F74-F75-E47+E72+E73+E74+E75</f>
        <v>-1.1493556000581258</v>
      </c>
      <c r="G98" s="46">
        <f>G47-G72-G73-G74-G75-F47+F72+F73+F74+F75</f>
        <v>-400.34774663171277</v>
      </c>
      <c r="H98" s="46">
        <f>H47-H72-H73-H74-H75-G47+G72+G73+G74+G75</f>
        <v>138.07183221026412</v>
      </c>
      <c r="I98" s="46">
        <f>I47-I72-I73-I74-I75-H47+H72+H73+H74+H75</f>
        <v>95.21573839128655</v>
      </c>
    </row>
    <row r="99" spans="1:9" ht="12.75">
      <c r="A99" s="3" t="s">
        <v>21</v>
      </c>
      <c r="C99" s="44"/>
      <c r="D99" s="44">
        <f>SUM(D50:D52)+SUM(D56:D58)-SUM(C50:C52)-SUM(C56:C58)</f>
        <v>207.34917601240488</v>
      </c>
      <c r="E99" s="44">
        <f>SUM(E50:E52)+SUM(E56:E58)-SUM(D50:D52)-SUM(D56:D58)</f>
        <v>225.37953914391835</v>
      </c>
      <c r="F99" s="44">
        <f>SUM(F50:F52)+SUM(F56:F58)-SUM(E50:E52)-SUM(E56:E58)</f>
        <v>249.4200233192696</v>
      </c>
      <c r="G99" s="44">
        <f>SUM(G50:G52)+SUM(G56:G58)-SUM(F50:F52)-SUM(F56:F58)</f>
        <v>285.48074958229654</v>
      </c>
      <c r="H99" s="44">
        <f>SUM(H50:H52)+SUM(H56:H58)-SUM(G50:G52)-SUM(G56:G58)</f>
        <v>321.5414758453237</v>
      </c>
      <c r="I99" s="44">
        <f>SUM(I50:I52)+SUM(I56:I58)-SUM(H50:H52)-SUM(H56:H58)</f>
        <v>351.5920810645125</v>
      </c>
    </row>
    <row r="100" spans="1:9" ht="12.75">
      <c r="A100" s="3" t="s">
        <v>22</v>
      </c>
      <c r="C100" s="45"/>
      <c r="D100" s="46">
        <f>D71-C71</f>
        <v>461.25624479889734</v>
      </c>
      <c r="E100" s="46">
        <f>E71-D71</f>
        <v>778.1915525926431</v>
      </c>
      <c r="F100" s="46">
        <f>F71-E71</f>
        <v>147.62295857921663</v>
      </c>
      <c r="G100" s="46">
        <f>G71-F71</f>
        <v>-240.40428701607016</v>
      </c>
      <c r="H100" s="46">
        <f>H71-G71</f>
        <v>277.0060049705062</v>
      </c>
      <c r="I100" s="46">
        <f>I71-H71</f>
        <v>221.43574957928786</v>
      </c>
    </row>
    <row r="101" spans="1:9" ht="12.75">
      <c r="A101" s="3" t="s">
        <v>23</v>
      </c>
      <c r="C101" s="45"/>
      <c r="D101" s="46">
        <f>D79-C79</f>
        <v>-52.28805308138911</v>
      </c>
      <c r="E101" s="46">
        <f>E79-D79</f>
        <v>-52.28805308138902</v>
      </c>
      <c r="F101" s="46">
        <f>F79-E79</f>
        <v>-52.28805308138908</v>
      </c>
      <c r="G101" s="46">
        <f>G79-F79</f>
        <v>-52.28805308138905</v>
      </c>
      <c r="H101" s="46">
        <f>H79-G79</f>
        <v>-52.28805308138905</v>
      </c>
      <c r="I101" s="46">
        <f>I79-H79</f>
        <v>-31.17449785438677</v>
      </c>
    </row>
    <row r="102" spans="1:9" ht="12.75">
      <c r="A102" s="3" t="s">
        <v>24</v>
      </c>
      <c r="C102" s="45"/>
      <c r="D102" s="46">
        <f>D81-C81</f>
        <v>0</v>
      </c>
      <c r="E102" s="46">
        <f>E81-D81</f>
        <v>0</v>
      </c>
      <c r="F102" s="46">
        <f>F81-E81</f>
        <v>0</v>
      </c>
      <c r="G102" s="46">
        <f>G81-F81</f>
        <v>0</v>
      </c>
      <c r="H102" s="46">
        <f>H81-G81</f>
        <v>0</v>
      </c>
      <c r="I102" s="46">
        <f>I81-H81</f>
        <v>0</v>
      </c>
    </row>
    <row r="103" spans="1:9" ht="12.75">
      <c r="A103" s="3" t="s">
        <v>25</v>
      </c>
      <c r="C103" s="45"/>
      <c r="D103" s="46">
        <f>D65-C65</f>
        <v>0</v>
      </c>
      <c r="E103" s="46">
        <f>E65-D65</f>
        <v>0</v>
      </c>
      <c r="F103" s="46">
        <f>F65-E65</f>
        <v>0</v>
      </c>
      <c r="G103" s="46">
        <f>G65-F65</f>
        <v>0</v>
      </c>
      <c r="H103" s="46">
        <f>H65-G65</f>
        <v>0</v>
      </c>
      <c r="I103" s="46">
        <f>I65-H65</f>
        <v>0</v>
      </c>
    </row>
    <row r="104" spans="1:9" ht="12.75">
      <c r="A104" s="3" t="s">
        <v>26</v>
      </c>
      <c r="C104" s="45"/>
      <c r="D104" s="46">
        <f>D63-C63</f>
        <v>0</v>
      </c>
      <c r="E104" s="46">
        <f>E63-D63</f>
        <v>0</v>
      </c>
      <c r="F104" s="46">
        <f>F63-E63</f>
        <v>0</v>
      </c>
      <c r="G104" s="46">
        <f>G63-F63</f>
        <v>0</v>
      </c>
      <c r="H104" s="46">
        <f>H63-G63</f>
        <v>0</v>
      </c>
      <c r="I104" s="46">
        <f>I63-H63</f>
        <v>0</v>
      </c>
    </row>
    <row r="105" spans="1:9" ht="12.75">
      <c r="A105" s="3" t="s">
        <v>17</v>
      </c>
      <c r="C105" s="44"/>
      <c r="D105" s="46">
        <f>D61-C61</f>
        <v>0</v>
      </c>
      <c r="E105" s="46">
        <f>E61-D61</f>
        <v>0</v>
      </c>
      <c r="F105" s="46">
        <f>F61-E61</f>
        <v>0</v>
      </c>
      <c r="G105" s="46">
        <f>G61-F61</f>
        <v>0</v>
      </c>
      <c r="H105" s="46">
        <f>H61-G61</f>
        <v>0</v>
      </c>
      <c r="I105" s="46">
        <f>I61-H61</f>
        <v>0</v>
      </c>
    </row>
    <row r="106" spans="1:9" ht="12.75">
      <c r="A106" s="3" t="s">
        <v>27</v>
      </c>
      <c r="C106" s="45"/>
      <c r="D106" s="46">
        <v>0</v>
      </c>
      <c r="E106" s="46">
        <v>0</v>
      </c>
      <c r="F106" s="46">
        <v>0</v>
      </c>
      <c r="G106" s="46">
        <v>0</v>
      </c>
      <c r="H106" s="46">
        <v>0</v>
      </c>
      <c r="I106" s="46">
        <v>0</v>
      </c>
    </row>
    <row r="107" spans="3:9" ht="12.75">
      <c r="C107" s="46"/>
      <c r="D107" s="46"/>
      <c r="E107" s="46"/>
      <c r="F107" s="46"/>
      <c r="G107" s="46"/>
      <c r="H107" s="46"/>
      <c r="I107" s="46"/>
    </row>
    <row r="108" spans="1:9" s="23" customFormat="1" ht="16.5" thickBot="1">
      <c r="A108" s="47" t="s">
        <v>28</v>
      </c>
      <c r="B108" s="47"/>
      <c r="C108" s="48"/>
      <c r="D108" s="48">
        <f aca="true" t="shared" si="16" ref="D108:I108">D96+D97-D98-D99+D100+D101+D102-D103-D104+D106-D105</f>
        <v>-0.03606072626271839</v>
      </c>
      <c r="E108" s="48">
        <f t="shared" si="16"/>
        <v>5.684341886080802E-14</v>
      </c>
      <c r="F108" s="48">
        <f t="shared" si="16"/>
        <v>7.105427357601002E-13</v>
      </c>
      <c r="G108" s="48">
        <f t="shared" si="16"/>
        <v>-1.5631940186722204E-12</v>
      </c>
      <c r="H108" s="48">
        <f t="shared" si="16"/>
        <v>-8.526512829121202E-14</v>
      </c>
      <c r="I108" s="48">
        <f t="shared" si="16"/>
        <v>-4.263256414560601E-13</v>
      </c>
    </row>
    <row r="110" spans="1:10" s="8" customFormat="1" ht="12.75">
      <c r="A110" s="27"/>
      <c r="B110" s="27"/>
      <c r="C110" s="2"/>
      <c r="D110" s="2">
        <v>2001</v>
      </c>
      <c r="E110" s="2">
        <f>D110+1</f>
        <v>2002</v>
      </c>
      <c r="F110" s="2">
        <f>E110+1</f>
        <v>2003</v>
      </c>
      <c r="G110" s="2">
        <f>F110+1</f>
        <v>2004</v>
      </c>
      <c r="H110" s="2">
        <f>G110+1</f>
        <v>2005</v>
      </c>
      <c r="I110" s="2">
        <f>H110+1</f>
        <v>2006</v>
      </c>
      <c r="J110"/>
    </row>
    <row r="111" spans="1:9" ht="12.75">
      <c r="A111" s="1" t="str">
        <f>A108</f>
        <v>Flujo disponible para los accionistas</v>
      </c>
      <c r="B111" s="1"/>
      <c r="C111" s="49"/>
      <c r="D111" s="49">
        <f aca="true" t="shared" si="17" ref="D111:I111">D108</f>
        <v>-0.03606072626271839</v>
      </c>
      <c r="E111" s="49">
        <f t="shared" si="17"/>
        <v>5.684341886080802E-14</v>
      </c>
      <c r="F111" s="49">
        <f t="shared" si="17"/>
        <v>7.105427357601002E-13</v>
      </c>
      <c r="G111" s="49">
        <f t="shared" si="17"/>
        <v>-1.5631940186722204E-12</v>
      </c>
      <c r="H111" s="49">
        <f t="shared" si="17"/>
        <v>-8.526512829121202E-14</v>
      </c>
      <c r="I111" s="49">
        <f t="shared" si="17"/>
        <v>-4.263256414560601E-13</v>
      </c>
    </row>
    <row r="113" spans="1:9" ht="12.75">
      <c r="A113" s="1" t="s">
        <v>36</v>
      </c>
      <c r="B113" s="1"/>
      <c r="C113" s="50"/>
      <c r="D113" s="50">
        <f>D115+D99-(C42-D42)</f>
        <v>-150.52569655565537</v>
      </c>
      <c r="E113" s="50">
        <f>E115+E99-(D42-E42)</f>
        <v>-416.6914942320028</v>
      </c>
      <c r="F113" s="50">
        <f>F115+F99-(E42-F42)</f>
        <v>270.77625701202305</v>
      </c>
      <c r="G113" s="50">
        <f>G115+G99-(F42-G42)</f>
        <v>699.0320308979711</v>
      </c>
      <c r="H113" s="50">
        <f>H115+H99-(G42-H42)</f>
        <v>204.19502752747454</v>
      </c>
      <c r="I113" s="50">
        <f>I115+I99-(H42-I42)</f>
        <v>278.75706354931935</v>
      </c>
    </row>
    <row r="115" spans="1:9" ht="12.75">
      <c r="A115" s="1" t="s">
        <v>29</v>
      </c>
      <c r="B115" s="1"/>
      <c r="C115" s="50"/>
      <c r="D115" s="50">
        <f>D108+D14*0.65-D100-D101</f>
        <v>-357.87487256806025</v>
      </c>
      <c r="E115" s="50">
        <f>E108+E14*0.65-E100-E101</f>
        <v>-642.0710333759212</v>
      </c>
      <c r="F115" s="50">
        <f>F108+F14*0.65-F100-F101</f>
        <v>21.356233692753477</v>
      </c>
      <c r="G115" s="50">
        <f>G108+G14*0.65-G100-G101</f>
        <v>413.5512813156746</v>
      </c>
      <c r="H115" s="50">
        <f>H108+H14*0.65-H100-H101</f>
        <v>-117.34644831784917</v>
      </c>
      <c r="I115" s="50">
        <f>I108+I14*0.65-I100-I101</f>
        <v>-72.83501751519314</v>
      </c>
    </row>
    <row r="116" ht="12.75">
      <c r="C116" s="22"/>
    </row>
    <row r="117" ht="12.75">
      <c r="C117" s="22"/>
    </row>
    <row r="118" ht="18">
      <c r="B118" s="51" t="s">
        <v>30</v>
      </c>
    </row>
    <row r="119" spans="1:10" s="8" customFormat="1" ht="12.75">
      <c r="A119" s="27" t="s">
        <v>18</v>
      </c>
      <c r="B119" s="27"/>
      <c r="C119" s="2">
        <v>2000</v>
      </c>
      <c r="D119" s="2">
        <f aca="true" t="shared" si="18" ref="D119:I119">C119+1</f>
        <v>2001</v>
      </c>
      <c r="E119" s="2">
        <f t="shared" si="18"/>
        <v>2002</v>
      </c>
      <c r="F119" s="2">
        <f t="shared" si="18"/>
        <v>2003</v>
      </c>
      <c r="G119" s="2">
        <f t="shared" si="18"/>
        <v>2004</v>
      </c>
      <c r="H119" s="2">
        <f t="shared" si="18"/>
        <v>2005</v>
      </c>
      <c r="I119" s="2">
        <f t="shared" si="18"/>
        <v>2006</v>
      </c>
      <c r="J119"/>
    </row>
    <row r="120" spans="1:10" s="8" customFormat="1" ht="12.75">
      <c r="A120" s="24"/>
      <c r="B120" s="24"/>
      <c r="C120" s="35"/>
      <c r="D120" s="58">
        <f aca="true" t="shared" si="19" ref="D120:I120">D108</f>
        <v>-0.03606072626271839</v>
      </c>
      <c r="E120" s="58">
        <f t="shared" si="19"/>
        <v>5.684341886080802E-14</v>
      </c>
      <c r="F120" s="58">
        <f t="shared" si="19"/>
        <v>7.105427357601002E-13</v>
      </c>
      <c r="G120" s="58">
        <f t="shared" si="19"/>
        <v>-1.5631940186722204E-12</v>
      </c>
      <c r="H120" s="58">
        <f t="shared" si="19"/>
        <v>-8.526512829121202E-14</v>
      </c>
      <c r="I120" s="58">
        <f t="shared" si="19"/>
        <v>-4.263256414560601E-13</v>
      </c>
      <c r="J120"/>
    </row>
    <row r="121" spans="1:15" s="8" customFormat="1" ht="13.5" thickBot="1">
      <c r="A121" s="24"/>
      <c r="B121" s="6" t="s">
        <v>31</v>
      </c>
      <c r="C121" s="6"/>
      <c r="D121" s="6"/>
      <c r="E121" s="6"/>
      <c r="F121" s="6"/>
      <c r="G121" s="59">
        <f>I96-0.03*(I47-(I77-I71+I81))+56.496</f>
        <v>78.38929122859616</v>
      </c>
      <c r="I121" s="36"/>
      <c r="J121" s="35"/>
      <c r="K121" s="35"/>
      <c r="L121" s="35"/>
      <c r="M121" s="35"/>
      <c r="N121" s="35"/>
      <c r="O121"/>
    </row>
    <row r="122" spans="1:15" s="8" customFormat="1" ht="12.75">
      <c r="A122" s="24"/>
      <c r="B122" s="24"/>
      <c r="C122" s="24"/>
      <c r="D122" s="24"/>
      <c r="E122" s="24"/>
      <c r="F122" s="24"/>
      <c r="G122" s="24"/>
      <c r="H122" s="35"/>
      <c r="I122" s="35"/>
      <c r="J122" s="35"/>
      <c r="K122" s="35"/>
      <c r="L122" s="35"/>
      <c r="M122" s="35"/>
      <c r="N122" s="35"/>
      <c r="O122"/>
    </row>
    <row r="123" spans="1:13" s="100" customFormat="1" ht="12.75">
      <c r="A123" s="97"/>
      <c r="B123" s="97"/>
      <c r="C123" s="97"/>
      <c r="D123" s="98" t="s">
        <v>32</v>
      </c>
      <c r="E123" s="97"/>
      <c r="F123" s="99" t="s">
        <v>33</v>
      </c>
      <c r="G123" s="99"/>
      <c r="H123" s="99"/>
      <c r="I123" s="35"/>
      <c r="J123" s="35"/>
      <c r="K123" s="35"/>
      <c r="L123" s="99"/>
      <c r="M123" s="60"/>
    </row>
    <row r="124" spans="1:13" s="100" customFormat="1" ht="12.75">
      <c r="A124" s="97"/>
      <c r="B124" s="97"/>
      <c r="C124" s="97"/>
      <c r="D124" s="98" t="s">
        <v>35</v>
      </c>
      <c r="E124" s="97"/>
      <c r="F124" s="99" t="s">
        <v>37</v>
      </c>
      <c r="G124" s="99"/>
      <c r="H124" s="99"/>
      <c r="I124" s="35"/>
      <c r="J124" s="35"/>
      <c r="K124" s="35"/>
      <c r="L124" s="99"/>
      <c r="M124" s="60"/>
    </row>
    <row r="125" spans="1:13" s="100" customFormat="1" ht="11.25">
      <c r="A125" s="97"/>
      <c r="B125" s="97"/>
      <c r="C125" s="97"/>
      <c r="D125" s="98" t="s">
        <v>38</v>
      </c>
      <c r="E125" s="97"/>
      <c r="F125" s="97"/>
      <c r="G125" s="97" t="s">
        <v>39</v>
      </c>
      <c r="H125" s="97"/>
      <c r="I125" s="97"/>
      <c r="J125" s="97" t="s">
        <v>39</v>
      </c>
      <c r="K125" s="97"/>
      <c r="L125" s="97"/>
      <c r="M125" s="60"/>
    </row>
    <row r="126" spans="2:10" s="60" customFormat="1" ht="12" thickBot="1">
      <c r="B126" s="101" t="s">
        <v>40</v>
      </c>
      <c r="C126" s="102"/>
      <c r="J126" s="103" t="s">
        <v>104</v>
      </c>
    </row>
    <row r="127" spans="2:10" ht="16.5" thickBot="1">
      <c r="B127" s="52">
        <v>0.12</v>
      </c>
      <c r="C127" s="53"/>
      <c r="D127" s="54">
        <f>NPV(B127,D$120:I$120)</f>
        <v>-0.03219707702099102</v>
      </c>
      <c r="E127" s="55"/>
      <c r="F127" s="54" t="e">
        <f>#REF!*1.02/($B127-0.02)/((1+$B127)^6)</f>
        <v>#REF!</v>
      </c>
      <c r="G127" s="56">
        <f>$G$121*1.03/($B127-0.03)/((1+$B127)^6)</f>
        <v>454.5098682060263</v>
      </c>
      <c r="H127" s="54"/>
      <c r="I127" s="54"/>
      <c r="J127" s="56">
        <f>G127+$D127</f>
        <v>454.4776711290053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PFernandez</dc:creator>
  <cp:keywords/>
  <dc:description/>
  <cp:lastModifiedBy>PFernandez</cp:lastModifiedBy>
  <dcterms:created xsi:type="dcterms:W3CDTF">2004-03-04T16:13:40Z</dcterms:created>
  <dcterms:modified xsi:type="dcterms:W3CDTF">2004-03-04T17:58:12Z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-197066069</vt:i4>
  </property>
  <property fmtid="{D5CDD505-2E9C-101B-9397-08002B2CF9AE}" pid="4" name="_EmailSubje">
    <vt:lpwstr>Cambiar estas tablas cap 7</vt:lpwstr>
  </property>
  <property fmtid="{D5CDD505-2E9C-101B-9397-08002B2CF9AE}" pid="5" name="_AuthorEma">
    <vt:lpwstr>fernandezpa@iese.edu</vt:lpwstr>
  </property>
  <property fmtid="{D5CDD505-2E9C-101B-9397-08002B2CF9AE}" pid="6" name="_AuthorEmailDisplayNa">
    <vt:lpwstr>Fernandez, Pablo</vt:lpwstr>
  </property>
</Properties>
</file>