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5" yWindow="3675" windowWidth="15480" windowHeight="8235" activeTab="0"/>
  </bookViews>
  <sheets>
    <sheet name="eur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<sst xmlns="http://schemas.openxmlformats.org/spreadsheetml/2006/main" count="52" uniqueCount="49">
  <si>
    <t xml:space="preserve"> - Aumento de necesidades operativas de fondos</t>
  </si>
  <si>
    <t xml:space="preserve"> - Aumento de activos fijos</t>
  </si>
  <si>
    <t xml:space="preserve"> + Aumento de deuda a corto</t>
  </si>
  <si>
    <t xml:space="preserve"> + Aumento de deuda a largo</t>
  </si>
  <si>
    <t xml:space="preserve"> + Aumento de acreedores a largo</t>
  </si>
  <si>
    <t>Flujo disponible para los accionistas</t>
  </si>
  <si>
    <t>Free cash flow</t>
  </si>
  <si>
    <t xml:space="preserve"> + Incorporación sociedades</t>
  </si>
  <si>
    <t>Personal y otros gastos</t>
  </si>
  <si>
    <t>Inmovilizado bruto</t>
  </si>
  <si>
    <t>Inmovilizado neto</t>
  </si>
  <si>
    <t>Ventas</t>
  </si>
  <si>
    <t>Consumos de explotación</t>
  </si>
  <si>
    <t>Amortización</t>
  </si>
  <si>
    <t>Resultado de explotación</t>
  </si>
  <si>
    <t>Gastos financieros netos</t>
  </si>
  <si>
    <t>Resultado actividades ordinarias</t>
  </si>
  <si>
    <t>Resultado extraordinario neto</t>
  </si>
  <si>
    <t>Beneficio antes de impuestos</t>
  </si>
  <si>
    <t>Impuestos</t>
  </si>
  <si>
    <t>% de impuestos</t>
  </si>
  <si>
    <t>Beneficio neto</t>
  </si>
  <si>
    <t>Activo</t>
  </si>
  <si>
    <t>Tesorería</t>
  </si>
  <si>
    <t>Inversiones financieras temporales</t>
  </si>
  <si>
    <t>Cuentas a cobrar</t>
  </si>
  <si>
    <t>Existencias</t>
  </si>
  <si>
    <t>Total activo circulante</t>
  </si>
  <si>
    <t>Am. ac.</t>
  </si>
  <si>
    <t>TOTAL ACTIVO</t>
  </si>
  <si>
    <t>Activos fijos comprados en el año</t>
  </si>
  <si>
    <t>Pasivo</t>
  </si>
  <si>
    <t>Deuda financiera corto</t>
  </si>
  <si>
    <t>Acreedores comerciales</t>
  </si>
  <si>
    <t>Deudas no comerciales/anticipos clientes</t>
  </si>
  <si>
    <t>Pasivo circulante</t>
  </si>
  <si>
    <t>Deuda bancaria a largo</t>
  </si>
  <si>
    <t>Acreedores a largo</t>
  </si>
  <si>
    <t>Fondos propios</t>
  </si>
  <si>
    <t>Capital suscrito</t>
  </si>
  <si>
    <t>Resultado</t>
  </si>
  <si>
    <t>TOTAL PASIVO</t>
  </si>
  <si>
    <t>Dividendos</t>
  </si>
  <si>
    <t>Reservas</t>
  </si>
  <si>
    <t>Flujo para los accionistas</t>
  </si>
  <si>
    <t xml:space="preserve"> + Amortización</t>
  </si>
  <si>
    <t>(Miles de euros)</t>
  </si>
  <si>
    <t>Inmosev. CUENTA DE RESULTADOS.  Datos en miles de euros</t>
  </si>
  <si>
    <t>Proyecciones 2001-2007 elaboradas por Inmosev en diciembre de 2001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</si>
</sst>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000"/>
    <numFmt numFmtId="182" formatCode="0.000"/>
    <numFmt numFmtId="183" formatCode="0.0"/>
    <numFmt numFmtId="184" formatCode="0.0%"/>
    <numFmt numFmtId="185" formatCode="#,##0.000"/>
    <numFmt numFmtId="186" formatCode="#,##0.00000000000"/>
  </numFmts>
  <fonts count="12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Arial Narrow"/>
      <family val="0"/>
    </font>
    <font>
      <b/>
      <i/>
      <sz val="8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i/>
      <sz val="8"/>
      <name val="Tms Rmn"/>
      <family val="0"/>
    </font>
    <font>
      <b/>
      <u val="single"/>
      <sz val="8"/>
      <name val="Tms Rm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4" fillId="0" borderId="4" xfId="0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3" fontId="9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9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184" fontId="9" fillId="0" borderId="0" xfId="19" applyNumberFormat="1" applyFont="1" applyBorder="1" applyAlignment="1">
      <alignment/>
    </xf>
    <xf numFmtId="184" fontId="9" fillId="0" borderId="15" xfId="19" applyNumberFormat="1" applyFont="1" applyBorder="1" applyAlignment="1">
      <alignment/>
    </xf>
    <xf numFmtId="3" fontId="6" fillId="0" borderId="5" xfId="19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9" fillId="0" borderId="1" xfId="0" applyNumberFormat="1" applyFont="1" applyBorder="1" applyAlignment="1">
      <alignment/>
    </xf>
    <xf numFmtId="184" fontId="7" fillId="0" borderId="5" xfId="19" applyNumberFormat="1" applyFont="1" applyBorder="1" applyAlignment="1">
      <alignment/>
    </xf>
    <xf numFmtId="184" fontId="8" fillId="0" borderId="5" xfId="19" applyNumberFormat="1" applyFont="1" applyBorder="1" applyAlignment="1">
      <alignment/>
    </xf>
    <xf numFmtId="184" fontId="6" fillId="0" borderId="0" xfId="19" applyNumberFormat="1" applyFont="1" applyBorder="1" applyAlignment="1">
      <alignment/>
    </xf>
    <xf numFmtId="3" fontId="4" fillId="0" borderId="5" xfId="19" applyNumberFormat="1" applyFont="1" applyBorder="1" applyAlignment="1">
      <alignment/>
    </xf>
    <xf numFmtId="0" fontId="10" fillId="0" borderId="0" xfId="0" applyFont="1" applyAlignment="1">
      <alignment/>
    </xf>
    <xf numFmtId="3" fontId="8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FernandezDesktop%20Folder\Caso%20EDIVAL-PUCHADES\ASTEDI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TEDI"/>
      <sheetName val="euro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pane ySplit="2835" topLeftCell="BM48" activePane="bottomLeft" state="split"/>
      <selection pane="topLeft" activeCell="A51" sqref="A51"/>
      <selection pane="bottomLeft" activeCell="C69" sqref="C69"/>
    </sheetView>
  </sheetViews>
  <sheetFormatPr defaultColWidth="9.00390625" defaultRowHeight="12.75"/>
  <cols>
    <col min="1" max="1" width="15.00390625" style="2" customWidth="1"/>
    <col min="2" max="2" width="15.875" style="2" customWidth="1"/>
    <col min="3" max="7" width="7.875" style="3" customWidth="1"/>
    <col min="8" max="8" width="9.00390625" style="3" customWidth="1"/>
    <col min="9" max="12" width="7.875" style="3" customWidth="1"/>
    <col min="13" max="13" width="8.125" style="3" customWidth="1"/>
    <col min="14" max="15" width="7.875" style="3" customWidth="1"/>
    <col min="16" max="16384" width="9.375" style="2" customWidth="1"/>
  </cols>
  <sheetData>
    <row r="1" spans="1:11" ht="12.75">
      <c r="A1" s="1" t="s">
        <v>47</v>
      </c>
      <c r="K1" s="4"/>
    </row>
    <row r="2" spans="4:5" ht="12.75">
      <c r="D2" s="5" t="s">
        <v>48</v>
      </c>
      <c r="E2" s="6"/>
    </row>
    <row r="3" spans="1:15" ht="12.75">
      <c r="A3" s="7" t="s">
        <v>46</v>
      </c>
      <c r="B3" s="7"/>
      <c r="C3" s="8">
        <v>2000</v>
      </c>
      <c r="D3" s="8">
        <v>2001</v>
      </c>
      <c r="E3" s="8">
        <f aca="true" t="shared" si="0" ref="D3:O3">D3+1</f>
        <v>2002</v>
      </c>
      <c r="F3" s="8">
        <f t="shared" si="0"/>
        <v>2003</v>
      </c>
      <c r="G3" s="8">
        <f t="shared" si="0"/>
        <v>2004</v>
      </c>
      <c r="H3" s="8">
        <f t="shared" si="0"/>
        <v>2005</v>
      </c>
      <c r="I3" s="8">
        <f t="shared" si="0"/>
        <v>2006</v>
      </c>
      <c r="J3" s="8">
        <f t="shared" si="0"/>
        <v>2007</v>
      </c>
      <c r="K3" s="8">
        <f t="shared" si="0"/>
        <v>2008</v>
      </c>
      <c r="L3" s="8">
        <f t="shared" si="0"/>
        <v>2009</v>
      </c>
      <c r="M3" s="8">
        <f t="shared" si="0"/>
        <v>2010</v>
      </c>
      <c r="N3" s="8">
        <f t="shared" si="0"/>
        <v>2011</v>
      </c>
      <c r="O3" s="9">
        <f t="shared" si="0"/>
        <v>2012</v>
      </c>
    </row>
    <row r="4" spans="1:15" ht="12.75">
      <c r="A4" s="10" t="s">
        <v>11</v>
      </c>
      <c r="C4" s="11">
        <v>31823.230319858645</v>
      </c>
      <c r="D4" s="11">
        <v>44902.51583666895</v>
      </c>
      <c r="E4" s="11">
        <v>125932.83088721406</v>
      </c>
      <c r="F4" s="11">
        <v>96134.16994218263</v>
      </c>
      <c r="G4" s="11">
        <v>196653.44440037024</v>
      </c>
      <c r="H4" s="11">
        <v>192045.78510211196</v>
      </c>
      <c r="I4" s="11">
        <v>199348.26247400625</v>
      </c>
      <c r="J4" s="11">
        <v>220374.55074345198</v>
      </c>
      <c r="K4" s="11">
        <v>222578.2962508865</v>
      </c>
      <c r="L4" s="11">
        <v>224804.07921339537</v>
      </c>
      <c r="M4" s="11">
        <v>227052.12000552932</v>
      </c>
      <c r="N4" s="11">
        <v>229322.64120558457</v>
      </c>
      <c r="O4" s="11">
        <v>231615.86761764044</v>
      </c>
    </row>
    <row r="5" spans="1:15" ht="12.75">
      <c r="A5" s="10" t="s">
        <v>12</v>
      </c>
      <c r="C5" s="11">
        <v>22990.942747586938</v>
      </c>
      <c r="D5" s="11">
        <v>32307.045063887585</v>
      </c>
      <c r="E5" s="11">
        <v>84796.79780750784</v>
      </c>
      <c r="F5" s="11">
        <v>70349.72894354092</v>
      </c>
      <c r="G5" s="11">
        <v>148066.90466746</v>
      </c>
      <c r="H5" s="11">
        <v>144604.4138328946</v>
      </c>
      <c r="I5" s="11">
        <v>146840.05865878143</v>
      </c>
      <c r="J5" s="11">
        <v>162357.89068791847</v>
      </c>
      <c r="K5" s="11">
        <v>163981.46959479764</v>
      </c>
      <c r="L5" s="11">
        <v>165621.28429074562</v>
      </c>
      <c r="M5" s="11">
        <v>167277.4971336531</v>
      </c>
      <c r="N5" s="11">
        <v>168950.27210498962</v>
      </c>
      <c r="O5" s="11">
        <v>170639.77482603953</v>
      </c>
    </row>
    <row r="6" spans="1:15" ht="12.75">
      <c r="A6" s="10" t="s">
        <v>8</v>
      </c>
      <c r="C6" s="11">
        <v>4308.565624511678</v>
      </c>
      <c r="D6" s="11">
        <v>5180.243530104696</v>
      </c>
      <c r="E6" s="11">
        <v>5356.1597730578305</v>
      </c>
      <c r="F6" s="11">
        <v>4279.386486843845</v>
      </c>
      <c r="G6" s="11">
        <v>4453.619895904703</v>
      </c>
      <c r="H6" s="11">
        <v>4579.351628141791</v>
      </c>
      <c r="I6" s="11">
        <v>4752.80372146695</v>
      </c>
      <c r="J6" s="11">
        <v>4950.115995336147</v>
      </c>
      <c r="K6" s="11">
        <v>4999.617155289508</v>
      </c>
      <c r="L6" s="11">
        <v>5049.613326842403</v>
      </c>
      <c r="M6" s="11">
        <v>5100.109460110827</v>
      </c>
      <c r="N6" s="11">
        <v>5151.110554711935</v>
      </c>
      <c r="O6" s="11">
        <v>5202.621660259055</v>
      </c>
    </row>
    <row r="7" spans="1:15" ht="12.75">
      <c r="A7" s="10" t="s">
        <v>13</v>
      </c>
      <c r="C7" s="11">
        <v>126.81355402497807</v>
      </c>
      <c r="D7" s="11">
        <v>166.78085896649958</v>
      </c>
      <c r="E7" s="11">
        <v>222.9153895159449</v>
      </c>
      <c r="F7" s="11">
        <v>372.02649261356123</v>
      </c>
      <c r="G7" s="11">
        <v>398.2907215751325</v>
      </c>
      <c r="H7" s="11">
        <v>428.4615292151984</v>
      </c>
      <c r="I7" s="11">
        <v>452.38181096967287</v>
      </c>
      <c r="J7" s="11">
        <v>478.4657362999291</v>
      </c>
      <c r="K7" s="11">
        <v>483.2503936629284</v>
      </c>
      <c r="L7" s="11">
        <v>488.08289759955767</v>
      </c>
      <c r="M7" s="11">
        <v>492.96372657555327</v>
      </c>
      <c r="N7" s="11">
        <v>497.89336384130877</v>
      </c>
      <c r="O7" s="11">
        <v>502.87229747972185</v>
      </c>
    </row>
    <row r="8" spans="1:22" s="1" customFormat="1" ht="13.5" thickBot="1">
      <c r="A8" s="12" t="s">
        <v>14</v>
      </c>
      <c r="B8" s="13"/>
      <c r="C8" s="14">
        <f aca="true" t="shared" si="1" ref="C8:O8">C4-C5-C6-C7</f>
        <v>4396.9083937350515</v>
      </c>
      <c r="D8" s="14">
        <f t="shared" si="1"/>
        <v>7248.44638371017</v>
      </c>
      <c r="E8" s="14">
        <f t="shared" si="1"/>
        <v>35556.957917132444</v>
      </c>
      <c r="F8" s="14">
        <f t="shared" si="1"/>
        <v>21133.02801918431</v>
      </c>
      <c r="G8" s="14">
        <f t="shared" si="1"/>
        <v>43734.62911543039</v>
      </c>
      <c r="H8" s="14">
        <f t="shared" si="1"/>
        <v>42433.55811186035</v>
      </c>
      <c r="I8" s="14">
        <f t="shared" si="1"/>
        <v>47303.01828278819</v>
      </c>
      <c r="J8" s="14">
        <f t="shared" si="1"/>
        <v>52588.07832389744</v>
      </c>
      <c r="K8" s="14">
        <f t="shared" si="1"/>
        <v>53113.959107136405</v>
      </c>
      <c r="L8" s="14">
        <f t="shared" si="1"/>
        <v>53645.09869820778</v>
      </c>
      <c r="M8" s="14">
        <f t="shared" si="1"/>
        <v>54181.54968518985</v>
      </c>
      <c r="N8" s="14">
        <f t="shared" si="1"/>
        <v>54723.36518204171</v>
      </c>
      <c r="O8" s="14">
        <f t="shared" si="1"/>
        <v>55270.59883386213</v>
      </c>
      <c r="P8" s="2"/>
      <c r="Q8" s="2"/>
      <c r="R8" s="2"/>
      <c r="S8" s="2"/>
      <c r="T8" s="2"/>
      <c r="U8" s="2"/>
      <c r="V8" s="2"/>
    </row>
    <row r="9" spans="1:22" s="7" customFormat="1" ht="12.75">
      <c r="A9" s="15" t="s">
        <v>15</v>
      </c>
      <c r="C9" s="16">
        <v>1223.396199199452</v>
      </c>
      <c r="D9" s="16">
        <v>4242.484343634681</v>
      </c>
      <c r="E9" s="16">
        <v>6196.434796196796</v>
      </c>
      <c r="F9" s="16">
        <v>9976.800932770786</v>
      </c>
      <c r="G9" s="16">
        <v>13534.792590722776</v>
      </c>
      <c r="H9" s="16">
        <v>15115.454425252125</v>
      </c>
      <c r="I9" s="16">
        <v>17807.988652891472</v>
      </c>
      <c r="J9" s="16">
        <v>19244.40758236871</v>
      </c>
      <c r="K9" s="16">
        <v>18973.952135396008</v>
      </c>
      <c r="L9" s="16">
        <v>18246.72748909163</v>
      </c>
      <c r="M9" s="16">
        <v>17525.51296383109</v>
      </c>
      <c r="N9" s="16">
        <v>16804.298438570553</v>
      </c>
      <c r="O9" s="16">
        <v>16479.751902203312</v>
      </c>
      <c r="P9" s="2"/>
      <c r="Q9" s="2"/>
      <c r="R9" s="2"/>
      <c r="S9" s="2"/>
      <c r="T9" s="2"/>
      <c r="U9" s="2"/>
      <c r="V9" s="2"/>
    </row>
    <row r="10" spans="1:22" s="7" customFormat="1" ht="12.75">
      <c r="A10" s="15" t="s">
        <v>16</v>
      </c>
      <c r="C10" s="18">
        <f>C8-C9</f>
        <v>3173.5121945355995</v>
      </c>
      <c r="D10" s="18">
        <f>D8-D9</f>
        <v>3005.9620400754893</v>
      </c>
      <c r="E10" s="18">
        <f>E8-E9</f>
        <v>29360.52312093565</v>
      </c>
      <c r="F10" s="18">
        <f>F8-F9</f>
        <v>11156.227086413523</v>
      </c>
      <c r="G10" s="18">
        <f>G8-G9</f>
        <v>30199.836524707614</v>
      </c>
      <c r="H10" s="18">
        <f>H8-H9</f>
        <v>27318.10368660823</v>
      </c>
      <c r="I10" s="18">
        <f>I8-I9</f>
        <v>29495.029629896715</v>
      </c>
      <c r="J10" s="18">
        <f>J8-J9</f>
        <v>33343.67074152873</v>
      </c>
      <c r="K10" s="18">
        <f>K8-K9</f>
        <v>34140.0069717404</v>
      </c>
      <c r="L10" s="18">
        <f>L8-L9</f>
        <v>35398.37120911615</v>
      </c>
      <c r="M10" s="18">
        <f>M8-M9</f>
        <v>36656.03672135876</v>
      </c>
      <c r="N10" s="18">
        <f>N8-N9</f>
        <v>37919.06674347115</v>
      </c>
      <c r="O10" s="18">
        <f>O8-O9</f>
        <v>38790.846931658816</v>
      </c>
      <c r="P10" s="2"/>
      <c r="Q10" s="2"/>
      <c r="R10" s="2"/>
      <c r="S10" s="2"/>
      <c r="T10" s="2"/>
      <c r="U10" s="2"/>
      <c r="V10" s="2"/>
    </row>
    <row r="11" spans="1:22" s="7" customFormat="1" ht="12.75">
      <c r="A11" s="15" t="s">
        <v>17</v>
      </c>
      <c r="C11" s="11">
        <v>1087.2308968302623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2"/>
      <c r="Q11" s="2"/>
      <c r="R11" s="2"/>
      <c r="S11" s="2"/>
      <c r="T11" s="2"/>
      <c r="U11" s="2"/>
      <c r="V11" s="2"/>
    </row>
    <row r="12" spans="1:22" s="7" customFormat="1" ht="12.75">
      <c r="A12" s="15" t="s">
        <v>18</v>
      </c>
      <c r="C12" s="16">
        <f aca="true" t="shared" si="2" ref="C12:O12">C10+C11</f>
        <v>4260.743091365862</v>
      </c>
      <c r="D12" s="16">
        <f t="shared" si="2"/>
        <v>3005.9620400754893</v>
      </c>
      <c r="E12" s="16">
        <f t="shared" si="2"/>
        <v>29360.52312093565</v>
      </c>
      <c r="F12" s="16">
        <f t="shared" si="2"/>
        <v>11156.227086413523</v>
      </c>
      <c r="G12" s="16">
        <f t="shared" si="2"/>
        <v>30199.836524707614</v>
      </c>
      <c r="H12" s="16">
        <f t="shared" si="2"/>
        <v>27318.10368660823</v>
      </c>
      <c r="I12" s="16">
        <f t="shared" si="2"/>
        <v>29495.029629896715</v>
      </c>
      <c r="J12" s="16">
        <f t="shared" si="2"/>
        <v>33343.67074152873</v>
      </c>
      <c r="K12" s="16">
        <f t="shared" si="2"/>
        <v>34140.0069717404</v>
      </c>
      <c r="L12" s="16">
        <f t="shared" si="2"/>
        <v>35398.37120911615</v>
      </c>
      <c r="M12" s="16">
        <f t="shared" si="2"/>
        <v>36656.03672135876</v>
      </c>
      <c r="N12" s="16">
        <f t="shared" si="2"/>
        <v>37919.06674347115</v>
      </c>
      <c r="O12" s="16">
        <f t="shared" si="2"/>
        <v>38790.846931658816</v>
      </c>
      <c r="P12" s="2"/>
      <c r="Q12" s="2"/>
      <c r="R12" s="2"/>
      <c r="S12" s="2"/>
      <c r="T12" s="2"/>
      <c r="U12" s="2"/>
      <c r="V12" s="2"/>
    </row>
    <row r="13" spans="1:22" s="7" customFormat="1" ht="12.75">
      <c r="A13" s="15" t="s">
        <v>19</v>
      </c>
      <c r="C13" s="11">
        <v>1770.2450927361676</v>
      </c>
      <c r="D13" s="11">
        <v>1052.0867140264206</v>
      </c>
      <c r="E13" s="11">
        <v>9060.858485689901</v>
      </c>
      <c r="F13" s="11">
        <v>3904.6794802447325</v>
      </c>
      <c r="G13" s="11">
        <v>10569.942783647659</v>
      </c>
      <c r="H13" s="11">
        <v>9561.336290312882</v>
      </c>
      <c r="I13" s="11">
        <v>10323.260370463855</v>
      </c>
      <c r="J13" s="11">
        <v>11670.284759535058</v>
      </c>
      <c r="K13" s="11">
        <v>11949.002440109147</v>
      </c>
      <c r="L13" s="11">
        <v>12389.429923190648</v>
      </c>
      <c r="M13" s="11">
        <v>12829.61285247556</v>
      </c>
      <c r="N13" s="11">
        <v>13271.673360214905</v>
      </c>
      <c r="O13" s="11">
        <v>13576.79642608059</v>
      </c>
      <c r="P13" s="2"/>
      <c r="Q13" s="2"/>
      <c r="R13" s="2"/>
      <c r="S13" s="2"/>
      <c r="T13" s="2"/>
      <c r="U13" s="2"/>
      <c r="V13" s="2"/>
    </row>
    <row r="14" spans="1:15" ht="12.75">
      <c r="A14" s="19" t="s">
        <v>20</v>
      </c>
      <c r="C14" s="40">
        <f aca="true" t="shared" si="3" ref="C14:O14">C13/C12</f>
        <v>0.41547801751376706</v>
      </c>
      <c r="D14" s="41">
        <f t="shared" si="3"/>
        <v>0.3499999999999998</v>
      </c>
      <c r="E14" s="41">
        <f t="shared" si="3"/>
        <v>0.30860684764942137</v>
      </c>
      <c r="F14" s="41">
        <f t="shared" si="3"/>
        <v>0.35</v>
      </c>
      <c r="G14" s="41">
        <f t="shared" si="3"/>
        <v>0.3499999999999998</v>
      </c>
      <c r="H14" s="41">
        <f t="shared" si="3"/>
        <v>0.3500000000000001</v>
      </c>
      <c r="I14" s="41">
        <f t="shared" si="3"/>
        <v>0.35000000000000014</v>
      </c>
      <c r="J14" s="41">
        <f t="shared" si="3"/>
        <v>0.35000000000000003</v>
      </c>
      <c r="K14" s="41">
        <f t="shared" si="3"/>
        <v>0.35000000000000026</v>
      </c>
      <c r="L14" s="41">
        <f t="shared" si="3"/>
        <v>0.34999999999999987</v>
      </c>
      <c r="M14" s="41">
        <f t="shared" si="3"/>
        <v>0.34999999999999987</v>
      </c>
      <c r="N14" s="41">
        <f t="shared" si="3"/>
        <v>0.3500000000000001</v>
      </c>
      <c r="O14" s="41">
        <f t="shared" si="3"/>
        <v>0.3500000000000001</v>
      </c>
    </row>
    <row r="15" spans="1:15" s="1" customFormat="1" ht="13.5" thickBot="1">
      <c r="A15" s="20" t="s">
        <v>21</v>
      </c>
      <c r="B15" s="21"/>
      <c r="C15" s="22">
        <f aca="true" t="shared" si="4" ref="C15:O15">C12-C13</f>
        <v>2490.497998629694</v>
      </c>
      <c r="D15" s="22">
        <f t="shared" si="4"/>
        <v>1953.8753260490687</v>
      </c>
      <c r="E15" s="22">
        <f t="shared" si="4"/>
        <v>20299.664635245746</v>
      </c>
      <c r="F15" s="22">
        <f t="shared" si="4"/>
        <v>7251.54760616879</v>
      </c>
      <c r="G15" s="22">
        <f t="shared" si="4"/>
        <v>19629.893741059954</v>
      </c>
      <c r="H15" s="22">
        <f t="shared" si="4"/>
        <v>17756.76739629535</v>
      </c>
      <c r="I15" s="22">
        <f t="shared" si="4"/>
        <v>19171.769259432862</v>
      </c>
      <c r="J15" s="22">
        <f t="shared" si="4"/>
        <v>21673.385981993673</v>
      </c>
      <c r="K15" s="22">
        <f t="shared" si="4"/>
        <v>22191.00453163125</v>
      </c>
      <c r="L15" s="22">
        <f t="shared" si="4"/>
        <v>23008.941285925503</v>
      </c>
      <c r="M15" s="22">
        <f t="shared" si="4"/>
        <v>23826.423868883197</v>
      </c>
      <c r="N15" s="22">
        <f t="shared" si="4"/>
        <v>24647.393383256247</v>
      </c>
      <c r="O15" s="22">
        <f t="shared" si="4"/>
        <v>25214.050505578227</v>
      </c>
    </row>
    <row r="16" ht="4.5" customHeight="1"/>
    <row r="17" spans="1:15" ht="12.75" customHeight="1">
      <c r="A17" s="23" t="s">
        <v>42</v>
      </c>
      <c r="B17" s="24"/>
      <c r="C17" s="25">
        <v>0</v>
      </c>
      <c r="D17" s="26">
        <f>D60</f>
        <v>-0.027507121975531845</v>
      </c>
      <c r="E17" s="26">
        <f>E60</f>
        <v>-30000.300506052245</v>
      </c>
      <c r="F17" s="26">
        <f>F60</f>
        <v>0.15198196506753447</v>
      </c>
      <c r="G17" s="26">
        <f>G60</f>
        <v>-0.08368887725828245</v>
      </c>
      <c r="H17" s="26">
        <f aca="true" t="shared" si="5" ref="H17:N17">H60</f>
        <v>0.0022640866573055973</v>
      </c>
      <c r="I17" s="26">
        <f t="shared" si="5"/>
        <v>0.012349563834504806</v>
      </c>
      <c r="J17" s="26">
        <f t="shared" si="5"/>
        <v>0.023217179787934583</v>
      </c>
      <c r="K17" s="26">
        <f t="shared" si="5"/>
        <v>5631.0332995285235</v>
      </c>
      <c r="L17" s="26">
        <f t="shared" si="5"/>
        <v>6400.6458334299805</v>
      </c>
      <c r="M17" s="26">
        <f t="shared" si="5"/>
        <v>7184.412367732228</v>
      </c>
      <c r="N17" s="26">
        <f t="shared" si="5"/>
        <v>7962.830361807333</v>
      </c>
      <c r="O17" s="26">
        <f>O60</f>
        <v>20500.74241526013</v>
      </c>
    </row>
    <row r="18" ht="15" customHeight="1">
      <c r="A18" s="27" t="s">
        <v>22</v>
      </c>
    </row>
    <row r="19" spans="1:15" ht="12.75">
      <c r="A19" s="7" t="s">
        <v>46</v>
      </c>
      <c r="B19" s="7"/>
      <c r="C19" s="8">
        <v>2000</v>
      </c>
      <c r="D19" s="8">
        <v>2001</v>
      </c>
      <c r="E19" s="8">
        <f aca="true" t="shared" si="6" ref="D19:O19">D19+1</f>
        <v>2002</v>
      </c>
      <c r="F19" s="8">
        <f t="shared" si="6"/>
        <v>2003</v>
      </c>
      <c r="G19" s="8">
        <f t="shared" si="6"/>
        <v>2004</v>
      </c>
      <c r="H19" s="8">
        <f t="shared" si="6"/>
        <v>2005</v>
      </c>
      <c r="I19" s="8">
        <f t="shared" si="6"/>
        <v>2006</v>
      </c>
      <c r="J19" s="8">
        <f t="shared" si="6"/>
        <v>2007</v>
      </c>
      <c r="K19" s="8">
        <f t="shared" si="6"/>
        <v>2008</v>
      </c>
      <c r="L19" s="8">
        <f t="shared" si="6"/>
        <v>2009</v>
      </c>
      <c r="M19" s="8">
        <f t="shared" si="6"/>
        <v>2010</v>
      </c>
      <c r="N19" s="8">
        <f t="shared" si="6"/>
        <v>2011</v>
      </c>
      <c r="O19" s="8">
        <f t="shared" si="6"/>
        <v>2012</v>
      </c>
    </row>
    <row r="20" spans="1:15" ht="12.75">
      <c r="A20" s="10" t="s">
        <v>23</v>
      </c>
      <c r="C20" s="11">
        <v>2108.9755147668675</v>
      </c>
      <c r="D20" s="11">
        <v>8147.320087026552</v>
      </c>
      <c r="E20" s="11">
        <v>39701.3570853317</v>
      </c>
      <c r="F20" s="11">
        <v>1843.669012589804</v>
      </c>
      <c r="G20" s="11">
        <v>3771.4359200071</v>
      </c>
      <c r="H20" s="11">
        <v>3683.0698512733798</v>
      </c>
      <c r="I20" s="11">
        <v>3823.117362515188</v>
      </c>
      <c r="J20" s="11">
        <v>4226.361247134695</v>
      </c>
      <c r="K20" s="11">
        <v>4268.624859606041</v>
      </c>
      <c r="L20" s="11">
        <v>4311.311108202101</v>
      </c>
      <c r="M20" s="11">
        <v>4354.424219284122</v>
      </c>
      <c r="N20" s="11">
        <v>4397.968461476964</v>
      </c>
      <c r="O20" s="11">
        <v>4441.948146091733</v>
      </c>
    </row>
    <row r="21" spans="1:15" ht="12.75">
      <c r="A21" s="10" t="s">
        <v>24</v>
      </c>
      <c r="C21" s="11">
        <v>862.8670681427524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</row>
    <row r="22" spans="1:15" ht="12.75">
      <c r="A22" s="10" t="s">
        <v>25</v>
      </c>
      <c r="C22" s="11">
        <v>10859.230944911233</v>
      </c>
      <c r="D22" s="11">
        <v>3263.075018330869</v>
      </c>
      <c r="E22" s="11">
        <v>15836.668950512663</v>
      </c>
      <c r="F22" s="11">
        <v>31979.854074261057</v>
      </c>
      <c r="G22" s="11">
        <v>28383.397641628504</v>
      </c>
      <c r="H22" s="11">
        <v>33284.050340773865</v>
      </c>
      <c r="I22" s="11">
        <v>18027.95908309593</v>
      </c>
      <c r="J22" s="11">
        <v>16027.790799706707</v>
      </c>
      <c r="K22" s="11">
        <v>16188.068707703775</v>
      </c>
      <c r="L22" s="11">
        <v>16349.949394780811</v>
      </c>
      <c r="M22" s="11">
        <v>16513.44888872862</v>
      </c>
      <c r="N22" s="11">
        <v>16678.58337761591</v>
      </c>
      <c r="O22" s="11">
        <v>16845.36921139207</v>
      </c>
    </row>
    <row r="23" spans="1:15" ht="12.75">
      <c r="A23" s="10" t="s">
        <v>26</v>
      </c>
      <c r="C23" s="11">
        <v>69594.0223336098</v>
      </c>
      <c r="D23" s="11">
        <v>155784.98190953565</v>
      </c>
      <c r="E23" s="11">
        <v>159724.8566586131</v>
      </c>
      <c r="F23" s="11">
        <v>277265.09441900154</v>
      </c>
      <c r="G23" s="11">
        <v>329084.4782613922</v>
      </c>
      <c r="H23" s="11">
        <v>375520.47648239636</v>
      </c>
      <c r="I23" s="11">
        <v>449851.55001021724</v>
      </c>
      <c r="J23" s="11">
        <v>533847.4390874233</v>
      </c>
      <c r="K23" s="11">
        <v>539185.9134782975</v>
      </c>
      <c r="L23" s="11">
        <v>544577.7726130806</v>
      </c>
      <c r="M23" s="11">
        <v>550023.5503392114</v>
      </c>
      <c r="N23" s="11">
        <v>555523.7858426035</v>
      </c>
      <c r="O23" s="11">
        <v>561079.0237010296</v>
      </c>
    </row>
    <row r="24" spans="1:15" s="1" customFormat="1" ht="12.75">
      <c r="A24" s="29" t="s">
        <v>27</v>
      </c>
      <c r="B24" s="28"/>
      <c r="C24" s="30">
        <f aca="true" t="shared" si="7" ref="C24:O24">C20+C21+C22+C23</f>
        <v>83425.09586143066</v>
      </c>
      <c r="D24" s="30">
        <f t="shared" si="7"/>
        <v>167195.37701489308</v>
      </c>
      <c r="E24" s="30">
        <f t="shared" si="7"/>
        <v>215262.88269445748</v>
      </c>
      <c r="F24" s="30">
        <f t="shared" si="7"/>
        <v>311088.6175058524</v>
      </c>
      <c r="G24" s="30">
        <f t="shared" si="7"/>
        <v>361239.3118230278</v>
      </c>
      <c r="H24" s="30">
        <f t="shared" si="7"/>
        <v>412487.59667444363</v>
      </c>
      <c r="I24" s="30">
        <f t="shared" si="7"/>
        <v>471702.6264558284</v>
      </c>
      <c r="J24" s="30">
        <f t="shared" si="7"/>
        <v>554101.5911342647</v>
      </c>
      <c r="K24" s="30">
        <f t="shared" si="7"/>
        <v>559642.6070456073</v>
      </c>
      <c r="L24" s="30">
        <f t="shared" si="7"/>
        <v>565239.0331160635</v>
      </c>
      <c r="M24" s="30">
        <f t="shared" si="7"/>
        <v>570891.4234472241</v>
      </c>
      <c r="N24" s="30">
        <f t="shared" si="7"/>
        <v>576600.3376816964</v>
      </c>
      <c r="O24" s="30">
        <f t="shared" si="7"/>
        <v>582366.3410585134</v>
      </c>
    </row>
    <row r="25" spans="1:15" ht="12.75">
      <c r="A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s="44" customFormat="1" ht="12.75">
      <c r="A26" s="19"/>
      <c r="B26" s="44" t="s">
        <v>9</v>
      </c>
      <c r="C26" s="45">
        <v>2596.973303042323</v>
      </c>
      <c r="D26" s="45">
        <v>2576.8994987559026</v>
      </c>
      <c r="E26" s="45">
        <v>9154.375969132016</v>
      </c>
      <c r="F26" s="45">
        <v>10939.381919151849</v>
      </c>
      <c r="G26" s="45">
        <v>12895.075306816678</v>
      </c>
      <c r="H26" s="45">
        <v>15042.371353359053</v>
      </c>
      <c r="I26" s="45">
        <v>17348.815405142257</v>
      </c>
      <c r="J26" s="45">
        <v>19865.854098301537</v>
      </c>
      <c r="K26" s="45">
        <v>20334.64353972089</v>
      </c>
      <c r="L26" s="45">
        <v>20803.43298114024</v>
      </c>
      <c r="M26" s="45">
        <v>21272.22242255959</v>
      </c>
      <c r="N26" s="45">
        <v>21741.01186397894</v>
      </c>
      <c r="O26" s="45">
        <v>22209.80130539829</v>
      </c>
    </row>
    <row r="27" spans="1:15" s="44" customFormat="1" ht="12.75">
      <c r="A27" s="19"/>
      <c r="B27" s="44" t="s">
        <v>28</v>
      </c>
      <c r="C27" s="45">
        <v>-384.1248662748067</v>
      </c>
      <c r="D27" s="45">
        <v>-550.9057252413063</v>
      </c>
      <c r="E27" s="45">
        <v>-773.8211147572512</v>
      </c>
      <c r="F27" s="45">
        <v>-1145.8476073708123</v>
      </c>
      <c r="G27" s="45">
        <v>-1544.138328945945</v>
      </c>
      <c r="H27" s="45">
        <v>-1972.5998581611434</v>
      </c>
      <c r="I27" s="45">
        <v>-2424.9816691308165</v>
      </c>
      <c r="J27" s="45">
        <v>-2903.4474054307457</v>
      </c>
      <c r="K27" s="45">
        <v>-3386.697799093674</v>
      </c>
      <c r="L27" s="45">
        <v>-3874.780696693231</v>
      </c>
      <c r="M27" s="45">
        <v>-4367.744423268785</v>
      </c>
      <c r="N27" s="45">
        <v>-4865.637787110094</v>
      </c>
      <c r="O27" s="45">
        <v>-5368.510084589816</v>
      </c>
    </row>
    <row r="28" spans="1:15" s="7" customFormat="1" ht="12.75">
      <c r="A28" s="29" t="s">
        <v>10</v>
      </c>
      <c r="C28" s="16">
        <f aca="true" t="shared" si="8" ref="C28:O28">SUM(C26:C27)</f>
        <v>2212.8484367675164</v>
      </c>
      <c r="D28" s="16">
        <f t="shared" si="8"/>
        <v>2025.9937735145963</v>
      </c>
      <c r="E28" s="16">
        <f t="shared" si="8"/>
        <v>8380.554854374765</v>
      </c>
      <c r="F28" s="16">
        <f t="shared" si="8"/>
        <v>9793.534311781037</v>
      </c>
      <c r="G28" s="16">
        <f t="shared" si="8"/>
        <v>11350.936977870733</v>
      </c>
      <c r="H28" s="16">
        <f t="shared" si="8"/>
        <v>13069.771495197909</v>
      </c>
      <c r="I28" s="16">
        <f t="shared" si="8"/>
        <v>14923.83373601144</v>
      </c>
      <c r="J28" s="16">
        <f t="shared" si="8"/>
        <v>16962.40669287079</v>
      </c>
      <c r="K28" s="16">
        <f t="shared" si="8"/>
        <v>16947.94574062722</v>
      </c>
      <c r="L28" s="16">
        <f t="shared" si="8"/>
        <v>16928.65228444701</v>
      </c>
      <c r="M28" s="16">
        <f t="shared" si="8"/>
        <v>16904.477999290804</v>
      </c>
      <c r="N28" s="16">
        <f t="shared" si="8"/>
        <v>16875.374076868844</v>
      </c>
      <c r="O28" s="16">
        <f t="shared" si="8"/>
        <v>16841.291220808474</v>
      </c>
    </row>
    <row r="29" spans="1:15" s="1" customFormat="1" ht="13.5" thickBot="1">
      <c r="A29" s="12" t="s">
        <v>29</v>
      </c>
      <c r="B29" s="13"/>
      <c r="C29" s="14">
        <f aca="true" t="shared" si="9" ref="C29:O29">C28+C24</f>
        <v>85637.94429819817</v>
      </c>
      <c r="D29" s="14">
        <f t="shared" si="9"/>
        <v>169221.3707884077</v>
      </c>
      <c r="E29" s="14">
        <f t="shared" si="9"/>
        <v>223643.43754883224</v>
      </c>
      <c r="F29" s="14">
        <f t="shared" si="9"/>
        <v>320882.1518176335</v>
      </c>
      <c r="G29" s="14">
        <f t="shared" si="9"/>
        <v>372590.24880089855</v>
      </c>
      <c r="H29" s="14">
        <f t="shared" si="9"/>
        <v>425557.36816964153</v>
      </c>
      <c r="I29" s="14">
        <f t="shared" si="9"/>
        <v>486626.46019183984</v>
      </c>
      <c r="J29" s="14">
        <f t="shared" si="9"/>
        <v>571063.9978271355</v>
      </c>
      <c r="K29" s="14">
        <f t="shared" si="9"/>
        <v>576590.5527862345</v>
      </c>
      <c r="L29" s="14">
        <f t="shared" si="9"/>
        <v>582167.6854005104</v>
      </c>
      <c r="M29" s="14">
        <f t="shared" si="9"/>
        <v>587795.9014465149</v>
      </c>
      <c r="N29" s="14">
        <f t="shared" si="9"/>
        <v>593475.7117585653</v>
      </c>
      <c r="O29" s="14">
        <f t="shared" si="9"/>
        <v>599207.6322793219</v>
      </c>
    </row>
    <row r="30" spans="1:15" s="1" customFormat="1" ht="12.75">
      <c r="A30" s="31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" customFormat="1" ht="12.75" customHeight="1">
      <c r="A31" s="23" t="s">
        <v>30</v>
      </c>
      <c r="B31" s="33"/>
      <c r="C31" s="26"/>
      <c r="D31" s="26">
        <f aca="true" t="shared" si="10" ref="D31:O31">D26-C26</f>
        <v>-20.073804286420454</v>
      </c>
      <c r="E31" s="26">
        <f t="shared" si="10"/>
        <v>6577.476470376113</v>
      </c>
      <c r="F31" s="26">
        <f t="shared" si="10"/>
        <v>1785.005950019833</v>
      </c>
      <c r="G31" s="26">
        <f t="shared" si="10"/>
        <v>1955.693387664829</v>
      </c>
      <c r="H31" s="26">
        <f t="shared" si="10"/>
        <v>2147.296046542375</v>
      </c>
      <c r="I31" s="26">
        <f t="shared" si="10"/>
        <v>2306.4440517832045</v>
      </c>
      <c r="J31" s="26">
        <f t="shared" si="10"/>
        <v>2517.0386931592802</v>
      </c>
      <c r="K31" s="26">
        <f t="shared" si="10"/>
        <v>468.78944141935426</v>
      </c>
      <c r="L31" s="26">
        <f t="shared" si="10"/>
        <v>468.789441419347</v>
      </c>
      <c r="M31" s="26">
        <f t="shared" si="10"/>
        <v>468.7894414193506</v>
      </c>
      <c r="N31" s="26">
        <f t="shared" si="10"/>
        <v>468.7894414193506</v>
      </c>
      <c r="O31" s="26">
        <f t="shared" si="10"/>
        <v>468.7894414193506</v>
      </c>
    </row>
    <row r="32" spans="3:8" ht="12.75">
      <c r="C32" s="4"/>
      <c r="D32" s="4"/>
      <c r="E32" s="4"/>
      <c r="F32" s="4"/>
      <c r="G32" s="4"/>
      <c r="H32" s="4"/>
    </row>
    <row r="33" ht="12.75">
      <c r="A33" s="27" t="s">
        <v>31</v>
      </c>
    </row>
    <row r="34" spans="1:15" ht="12.75">
      <c r="A34" s="7" t="s">
        <v>46</v>
      </c>
      <c r="B34" s="7"/>
      <c r="C34" s="8">
        <v>2000</v>
      </c>
      <c r="D34" s="8">
        <v>2001</v>
      </c>
      <c r="E34" s="8">
        <f>D34+1</f>
        <v>2002</v>
      </c>
      <c r="F34" s="8">
        <f>E34+1</f>
        <v>2003</v>
      </c>
      <c r="G34" s="8">
        <f>F34+1</f>
        <v>2004</v>
      </c>
      <c r="H34" s="8">
        <f>G34+1</f>
        <v>2005</v>
      </c>
      <c r="I34" s="8">
        <f aca="true" t="shared" si="11" ref="I34:O34">H34+1</f>
        <v>2006</v>
      </c>
      <c r="J34" s="8">
        <f t="shared" si="11"/>
        <v>2007</v>
      </c>
      <c r="K34" s="8">
        <f t="shared" si="11"/>
        <v>2008</v>
      </c>
      <c r="L34" s="8">
        <f t="shared" si="11"/>
        <v>2009</v>
      </c>
      <c r="M34" s="8">
        <f t="shared" si="11"/>
        <v>2010</v>
      </c>
      <c r="N34" s="8">
        <f t="shared" si="11"/>
        <v>2011</v>
      </c>
      <c r="O34" s="8">
        <f t="shared" si="11"/>
        <v>2012</v>
      </c>
    </row>
    <row r="35" spans="1:15" ht="12.75">
      <c r="A35" s="10" t="s">
        <v>32</v>
      </c>
      <c r="C35" s="11">
        <v>25974.559157621436</v>
      </c>
      <c r="D35" s="11">
        <v>101624.53571814937</v>
      </c>
      <c r="E35" s="11">
        <v>108656.97835154399</v>
      </c>
      <c r="F35" s="11">
        <v>174294.71229550563</v>
      </c>
      <c r="G35" s="11">
        <v>202360.17453391512</v>
      </c>
      <c r="H35" s="11">
        <v>221505.4151190605</v>
      </c>
      <c r="I35" s="11">
        <v>275143.34138689557</v>
      </c>
      <c r="J35" s="11">
        <v>322747.10612671735</v>
      </c>
      <c r="K35" s="11">
        <v>310726.86403904174</v>
      </c>
      <c r="L35" s="11">
        <v>298706.62195136613</v>
      </c>
      <c r="M35" s="11">
        <v>286686.3798636904</v>
      </c>
      <c r="N35" s="11">
        <v>274666.1377760148</v>
      </c>
      <c r="O35" s="11">
        <v>274666.1377760148</v>
      </c>
    </row>
    <row r="36" spans="1:15" ht="12.75">
      <c r="A36" s="10" t="s">
        <v>33</v>
      </c>
      <c r="C36" s="11">
        <v>19233.066483958984</v>
      </c>
      <c r="D36" s="11">
        <v>30440.24136646112</v>
      </c>
      <c r="E36" s="11">
        <v>27590.903080788044</v>
      </c>
      <c r="F36" s="11">
        <v>30485.91828639429</v>
      </c>
      <c r="G36" s="11">
        <v>30351.71228348539</v>
      </c>
      <c r="H36" s="11">
        <v>31235.380380560866</v>
      </c>
      <c r="I36" s="11">
        <v>33860.00024040484</v>
      </c>
      <c r="J36" s="11">
        <v>39904.79968266561</v>
      </c>
      <c r="K36" s="11">
        <v>40303.84767949226</v>
      </c>
      <c r="L36" s="11">
        <v>40706.88615628719</v>
      </c>
      <c r="M36" s="11">
        <v>41113.95501785006</v>
      </c>
      <c r="N36" s="11">
        <v>41525.094568028566</v>
      </c>
      <c r="O36" s="11">
        <v>41940.345513708846</v>
      </c>
    </row>
    <row r="37" spans="1:15" ht="12.75">
      <c r="A37" s="10" t="s">
        <v>34</v>
      </c>
      <c r="C37" s="11">
        <v>2081.3229478441694</v>
      </c>
      <c r="D37" s="11">
        <v>13092.50778310675</v>
      </c>
      <c r="E37" s="11">
        <v>15775.726323128149</v>
      </c>
      <c r="F37" s="11">
        <v>33061.67586215187</v>
      </c>
      <c r="G37" s="11">
        <v>37689.34886348611</v>
      </c>
      <c r="H37" s="11">
        <v>53379.250658108256</v>
      </c>
      <c r="I37" s="11">
        <v>39310.93962232399</v>
      </c>
      <c r="J37" s="11">
        <v>48740.87964131598</v>
      </c>
      <c r="K37" s="11">
        <v>49228.28843772914</v>
      </c>
      <c r="L37" s="11">
        <v>49720.57132210642</v>
      </c>
      <c r="M37" s="11">
        <v>50217.77703532749</v>
      </c>
      <c r="N37" s="11">
        <v>50719.954805680754</v>
      </c>
      <c r="O37" s="11">
        <v>51227.15435373756</v>
      </c>
    </row>
    <row r="38" spans="1:15" s="28" customFormat="1" ht="12.75">
      <c r="A38" s="29" t="s">
        <v>35</v>
      </c>
      <c r="C38" s="30">
        <f aca="true" t="shared" si="12" ref="C38:O38">SUM(C35:C37)</f>
        <v>47288.948589424595</v>
      </c>
      <c r="D38" s="30">
        <f t="shared" si="12"/>
        <v>145157.28486771724</v>
      </c>
      <c r="E38" s="30">
        <f t="shared" si="12"/>
        <v>152023.6077554602</v>
      </c>
      <c r="F38" s="30">
        <f t="shared" si="12"/>
        <v>237842.3064440518</v>
      </c>
      <c r="G38" s="30">
        <f t="shared" si="12"/>
        <v>270401.23568088666</v>
      </c>
      <c r="H38" s="30">
        <f t="shared" si="12"/>
        <v>306120.04615772964</v>
      </c>
      <c r="I38" s="30">
        <f t="shared" si="12"/>
        <v>348314.28124962444</v>
      </c>
      <c r="J38" s="30">
        <f t="shared" si="12"/>
        <v>411392.7854506989</v>
      </c>
      <c r="K38" s="30">
        <f t="shared" si="12"/>
        <v>400259.0001562631</v>
      </c>
      <c r="L38" s="30">
        <f t="shared" si="12"/>
        <v>389134.07942975976</v>
      </c>
      <c r="M38" s="30">
        <f t="shared" si="12"/>
        <v>378018.11191686796</v>
      </c>
      <c r="N38" s="30">
        <f t="shared" si="12"/>
        <v>366911.1871497241</v>
      </c>
      <c r="O38" s="30">
        <f t="shared" si="12"/>
        <v>367833.6376434612</v>
      </c>
    </row>
    <row r="39" spans="1:15" ht="12.75">
      <c r="A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10" t="s">
        <v>36</v>
      </c>
      <c r="C40" s="11">
        <v>11364.123183440915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</row>
    <row r="41" spans="1:15" ht="12.75">
      <c r="A41" s="10" t="s">
        <v>37</v>
      </c>
      <c r="C41" s="11">
        <v>11750.24942002332</v>
      </c>
      <c r="D41" s="11">
        <v>4964.359982210042</v>
      </c>
      <c r="E41" s="11">
        <v>2220.1387135936916</v>
      </c>
      <c r="F41" s="11">
        <v>6388.758669599606</v>
      </c>
      <c r="G41" s="11">
        <v>5907.9489860925805</v>
      </c>
      <c r="H41" s="11">
        <v>5399.4927457839</v>
      </c>
      <c r="I41" s="11">
        <v>5102.592766218311</v>
      </c>
      <c r="J41" s="11">
        <v>4788.263435625594</v>
      </c>
      <c r="K41" s="11">
        <v>4888.632457057685</v>
      </c>
      <c r="L41" s="11">
        <v>4982.390345341555</v>
      </c>
      <c r="M41" s="11">
        <v>5084.562403086798</v>
      </c>
      <c r="N41" s="11">
        <v>5186.734460832042</v>
      </c>
      <c r="O41" s="11">
        <v>5282.896397533446</v>
      </c>
    </row>
    <row r="42" spans="1:15" ht="12.75">
      <c r="A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s="28" customFormat="1" ht="12.75">
      <c r="A43" s="29" t="s">
        <v>38</v>
      </c>
      <c r="C43" s="30">
        <f aca="true" t="shared" si="13" ref="C43:O43">SUM(C44:C46)</f>
        <v>15234.959672087796</v>
      </c>
      <c r="D43" s="30">
        <f t="shared" si="13"/>
        <v>19100.75066411838</v>
      </c>
      <c r="E43" s="30">
        <f t="shared" si="13"/>
        <v>69400.41529936412</v>
      </c>
      <c r="F43" s="30">
        <f t="shared" si="13"/>
        <v>76651.81092356784</v>
      </c>
      <c r="G43" s="30">
        <f t="shared" si="13"/>
        <v>96281.78835350505</v>
      </c>
      <c r="H43" s="30">
        <f t="shared" si="13"/>
        <v>114038.55348571375</v>
      </c>
      <c r="I43" s="30">
        <f t="shared" si="13"/>
        <v>133210.31039558275</v>
      </c>
      <c r="J43" s="30">
        <f t="shared" si="13"/>
        <v>154883.67316039663</v>
      </c>
      <c r="K43" s="30">
        <f t="shared" si="13"/>
        <v>171443.64439249935</v>
      </c>
      <c r="L43" s="30">
        <f t="shared" si="13"/>
        <v>188051.93984499492</v>
      </c>
      <c r="M43" s="30">
        <f t="shared" si="13"/>
        <v>204693.95134614588</v>
      </c>
      <c r="N43" s="30">
        <f t="shared" si="13"/>
        <v>221378.5143675948</v>
      </c>
      <c r="O43" s="30">
        <f t="shared" si="13"/>
        <v>226091.8224579129</v>
      </c>
    </row>
    <row r="44" spans="1:15" ht="12.75">
      <c r="A44" s="10"/>
      <c r="B44" s="2" t="s">
        <v>39</v>
      </c>
      <c r="C44" s="17">
        <v>1141.3219862248025</v>
      </c>
      <c r="D44" s="17">
        <v>3924.6090416260986</v>
      </c>
      <c r="E44" s="17">
        <v>33924.6090416261</v>
      </c>
      <c r="F44" s="17">
        <v>33924.6090416261</v>
      </c>
      <c r="G44" s="17">
        <v>33924.6090416261</v>
      </c>
      <c r="H44" s="17">
        <v>33924.6090416261</v>
      </c>
      <c r="I44" s="17">
        <v>33924.6090416261</v>
      </c>
      <c r="J44" s="17">
        <v>33924.6090416261</v>
      </c>
      <c r="K44" s="17">
        <v>33924.6090416261</v>
      </c>
      <c r="L44" s="17">
        <v>33924.6090416261</v>
      </c>
      <c r="M44" s="17">
        <v>33924.6090416261</v>
      </c>
      <c r="N44" s="17">
        <v>33924.6090416261</v>
      </c>
      <c r="O44" s="17">
        <v>33924.6090416261</v>
      </c>
    </row>
    <row r="45" spans="1:15" ht="12.75">
      <c r="A45" s="10"/>
      <c r="B45" s="2" t="s">
        <v>43</v>
      </c>
      <c r="C45" s="17">
        <v>11603.1396872333</v>
      </c>
      <c r="D45" s="17">
        <v>13222.266296443211</v>
      </c>
      <c r="E45" s="17">
        <v>15176.141622492276</v>
      </c>
      <c r="F45" s="17">
        <f>E45+E46-F17</f>
        <v>35475.65427577295</v>
      </c>
      <c r="G45" s="17">
        <f>F45+F46-G17</f>
        <v>42727.285570818996</v>
      </c>
      <c r="H45" s="17">
        <f>G45+G46-H17</f>
        <v>62357.17704779229</v>
      </c>
      <c r="I45" s="17">
        <f>H45+H46-I17</f>
        <v>80113.9320945238</v>
      </c>
      <c r="J45" s="17">
        <f>I45+I46-J17</f>
        <v>99285.67813677687</v>
      </c>
      <c r="K45" s="17">
        <f>J45+J46-K17</f>
        <v>115328.03081924202</v>
      </c>
      <c r="L45" s="17">
        <f>K45+K46-L17</f>
        <v>131118.3895174433</v>
      </c>
      <c r="M45" s="17">
        <f>L45+L46-M17</f>
        <v>146942.9184356366</v>
      </c>
      <c r="N45" s="17">
        <f>M45+M46-N17</f>
        <v>162806.51194271244</v>
      </c>
      <c r="O45" s="17">
        <f>N45+N46-O17</f>
        <v>166953.16291070858</v>
      </c>
    </row>
    <row r="46" spans="1:15" ht="12.75">
      <c r="A46" s="10"/>
      <c r="B46" s="2" t="s">
        <v>40</v>
      </c>
      <c r="C46" s="17">
        <f aca="true" t="shared" si="14" ref="C46:O46">C15</f>
        <v>2490.497998629694</v>
      </c>
      <c r="D46" s="17">
        <f t="shared" si="14"/>
        <v>1953.8753260490687</v>
      </c>
      <c r="E46" s="17">
        <f t="shared" si="14"/>
        <v>20299.664635245746</v>
      </c>
      <c r="F46" s="17">
        <f t="shared" si="14"/>
        <v>7251.54760616879</v>
      </c>
      <c r="G46" s="17">
        <f t="shared" si="14"/>
        <v>19629.893741059954</v>
      </c>
      <c r="H46" s="17">
        <f t="shared" si="14"/>
        <v>17756.76739629535</v>
      </c>
      <c r="I46" s="17">
        <f t="shared" si="14"/>
        <v>19171.769259432862</v>
      </c>
      <c r="J46" s="17">
        <f t="shared" si="14"/>
        <v>21673.385981993673</v>
      </c>
      <c r="K46" s="17">
        <f t="shared" si="14"/>
        <v>22191.00453163125</v>
      </c>
      <c r="L46" s="17">
        <f t="shared" si="14"/>
        <v>23008.941285925503</v>
      </c>
      <c r="M46" s="17">
        <f t="shared" si="14"/>
        <v>23826.423868883197</v>
      </c>
      <c r="N46" s="17">
        <f t="shared" si="14"/>
        <v>24647.393383256247</v>
      </c>
      <c r="O46" s="17">
        <f t="shared" si="14"/>
        <v>25214.050505578227</v>
      </c>
    </row>
    <row r="47" spans="1:15" ht="12.75">
      <c r="A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s="1" customFormat="1" ht="13.5" thickBot="1">
      <c r="A48" s="12" t="s">
        <v>41</v>
      </c>
      <c r="B48" s="13"/>
      <c r="C48" s="14">
        <f aca="true" t="shared" si="15" ref="C48:O48">C38+C40+C41+C43</f>
        <v>85638.28086497664</v>
      </c>
      <c r="D48" s="14">
        <f t="shared" si="15"/>
        <v>169222.39551404567</v>
      </c>
      <c r="E48" s="14">
        <f t="shared" si="15"/>
        <v>223644.16176841798</v>
      </c>
      <c r="F48" s="14">
        <f t="shared" si="15"/>
        <v>320882.87603721925</v>
      </c>
      <c r="G48" s="14">
        <f t="shared" si="15"/>
        <v>372590.9730204843</v>
      </c>
      <c r="H48" s="14">
        <f t="shared" si="15"/>
        <v>425558.09238922724</v>
      </c>
      <c r="I48" s="14">
        <f t="shared" si="15"/>
        <v>486627.1844114255</v>
      </c>
      <c r="J48" s="14">
        <f t="shared" si="15"/>
        <v>571064.7220467211</v>
      </c>
      <c r="K48" s="14">
        <f t="shared" si="15"/>
        <v>576591.2770058202</v>
      </c>
      <c r="L48" s="14">
        <f t="shared" si="15"/>
        <v>582168.4096200962</v>
      </c>
      <c r="M48" s="14">
        <f t="shared" si="15"/>
        <v>587796.6256661006</v>
      </c>
      <c r="N48" s="14">
        <f t="shared" si="15"/>
        <v>593476.4359781509</v>
      </c>
      <c r="O48" s="14">
        <f t="shared" si="15"/>
        <v>599208.3564989076</v>
      </c>
    </row>
    <row r="49" spans="1:15" ht="12.75">
      <c r="A49" s="31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s="1" customFormat="1" ht="12.75">
      <c r="A50" s="7" t="s">
        <v>46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1" customFormat="1" ht="12.75">
      <c r="A51" s="28" t="s">
        <v>44</v>
      </c>
      <c r="B51" s="28"/>
      <c r="C51" s="36"/>
      <c r="D51" s="8">
        <v>2001</v>
      </c>
      <c r="E51" s="8">
        <f aca="true" t="shared" si="16" ref="E51:O51">D51+1</f>
        <v>2002</v>
      </c>
      <c r="F51" s="8">
        <f t="shared" si="16"/>
        <v>2003</v>
      </c>
      <c r="G51" s="8">
        <f t="shared" si="16"/>
        <v>2004</v>
      </c>
      <c r="H51" s="8">
        <f t="shared" si="16"/>
        <v>2005</v>
      </c>
      <c r="I51" s="8">
        <f t="shared" si="16"/>
        <v>2006</v>
      </c>
      <c r="J51" s="8">
        <f t="shared" si="16"/>
        <v>2007</v>
      </c>
      <c r="K51" s="8">
        <f t="shared" si="16"/>
        <v>2008</v>
      </c>
      <c r="L51" s="8">
        <f t="shared" si="16"/>
        <v>2009</v>
      </c>
      <c r="M51" s="8">
        <f t="shared" si="16"/>
        <v>2010</v>
      </c>
      <c r="N51" s="8">
        <f t="shared" si="16"/>
        <v>2011</v>
      </c>
      <c r="O51" s="8">
        <f t="shared" si="16"/>
        <v>2012</v>
      </c>
    </row>
    <row r="52" spans="1:15" ht="12.75">
      <c r="A52" s="10" t="str">
        <f>A15</f>
        <v>Beneficio neto</v>
      </c>
      <c r="B52" s="34"/>
      <c r="C52" s="42"/>
      <c r="D52" s="43">
        <f aca="true" t="shared" si="17" ref="D52:O52">D15</f>
        <v>1953.8753260490687</v>
      </c>
      <c r="E52" s="43">
        <f t="shared" si="17"/>
        <v>20299.664635245746</v>
      </c>
      <c r="F52" s="43">
        <f t="shared" si="17"/>
        <v>7251.54760616879</v>
      </c>
      <c r="G52" s="43">
        <f t="shared" si="17"/>
        <v>19629.893741059954</v>
      </c>
      <c r="H52" s="43">
        <f t="shared" si="17"/>
        <v>17756.76739629535</v>
      </c>
      <c r="I52" s="43">
        <f t="shared" si="17"/>
        <v>19171.769259432862</v>
      </c>
      <c r="J52" s="43">
        <f t="shared" si="17"/>
        <v>21673.385981993673</v>
      </c>
      <c r="K52" s="43">
        <f t="shared" si="17"/>
        <v>22191.00453163125</v>
      </c>
      <c r="L52" s="43">
        <f t="shared" si="17"/>
        <v>23008.941285925503</v>
      </c>
      <c r="M52" s="43">
        <f t="shared" si="17"/>
        <v>23826.423868883197</v>
      </c>
      <c r="N52" s="43">
        <f t="shared" si="17"/>
        <v>24647.393383256247</v>
      </c>
      <c r="O52" s="43">
        <f t="shared" si="17"/>
        <v>25214.050505578227</v>
      </c>
    </row>
    <row r="53" spans="1:15" ht="12.75">
      <c r="A53" s="10" t="s">
        <v>45</v>
      </c>
      <c r="C53" s="42"/>
      <c r="D53" s="37">
        <f aca="true" t="shared" si="18" ref="D53:O53">D7</f>
        <v>166.78085896649958</v>
      </c>
      <c r="E53" s="37">
        <f t="shared" si="18"/>
        <v>222.9153895159449</v>
      </c>
      <c r="F53" s="37">
        <f t="shared" si="18"/>
        <v>372.02649261356123</v>
      </c>
      <c r="G53" s="37">
        <f t="shared" si="18"/>
        <v>398.2907215751325</v>
      </c>
      <c r="H53" s="37">
        <f t="shared" si="18"/>
        <v>428.4615292151984</v>
      </c>
      <c r="I53" s="37">
        <f t="shared" si="18"/>
        <v>452.38181096967287</v>
      </c>
      <c r="J53" s="37">
        <f t="shared" si="18"/>
        <v>478.4657362999291</v>
      </c>
      <c r="K53" s="37">
        <f t="shared" si="18"/>
        <v>483.2503936629284</v>
      </c>
      <c r="L53" s="37">
        <f t="shared" si="18"/>
        <v>488.08289759955767</v>
      </c>
      <c r="M53" s="37">
        <f t="shared" si="18"/>
        <v>492.96372657555327</v>
      </c>
      <c r="N53" s="37">
        <f t="shared" si="18"/>
        <v>497.89336384130877</v>
      </c>
      <c r="O53" s="37">
        <f t="shared" si="18"/>
        <v>502.87229747972185</v>
      </c>
    </row>
    <row r="54" spans="1:15" ht="12.75">
      <c r="A54" s="10" t="s">
        <v>0</v>
      </c>
      <c r="C54" s="42"/>
      <c r="D54" s="11">
        <f>D24-D36-D37-C24+C36+C37</f>
        <v>61551.92143569771</v>
      </c>
      <c r="E54" s="11">
        <f>E24-E36-E37-D24+D36+D37</f>
        <v>48233.62542521609</v>
      </c>
      <c r="F54" s="11">
        <f>F24-F36-F37-E24+E36+E37</f>
        <v>75644.770066765</v>
      </c>
      <c r="G54" s="11">
        <f>G24-G36-G37-F24+F36+F37</f>
        <v>45657.22731874999</v>
      </c>
      <c r="H54" s="11">
        <f>H24-H36-H37-G24+G36+G37</f>
        <v>34674.7149597182</v>
      </c>
      <c r="I54" s="11">
        <f>I24-I36-I37-H24+H36+H37</f>
        <v>70658.72095732499</v>
      </c>
      <c r="J54" s="11">
        <f>J24-J36-J37-I24+I36+I37</f>
        <v>66924.2252171836</v>
      </c>
      <c r="K54" s="11">
        <f>K24-K36-K37-J24+J36+J37</f>
        <v>4654.559118102785</v>
      </c>
      <c r="L54" s="11">
        <f>L24-L36-L37-K24+K36+K37</f>
        <v>4701.104709283994</v>
      </c>
      <c r="M54" s="11">
        <f>M24-M36-M37-L24+L36+L37</f>
        <v>4748.11575637669</v>
      </c>
      <c r="N54" s="11">
        <f>N24-N36-N37-M24+M36+M37</f>
        <v>4795.596913940506</v>
      </c>
      <c r="O54" s="11">
        <f>O24-O36-O37-N24+N36+N37</f>
        <v>4843.552883079872</v>
      </c>
    </row>
    <row r="55" spans="1:15" ht="12.75">
      <c r="A55" s="10" t="s">
        <v>1</v>
      </c>
      <c r="C55" s="42"/>
      <c r="D55" s="11">
        <f aca="true" t="shared" si="19" ref="D55:O55">D31</f>
        <v>-20.073804286420454</v>
      </c>
      <c r="E55" s="11">
        <f t="shared" si="19"/>
        <v>6577.476470376113</v>
      </c>
      <c r="F55" s="11">
        <f t="shared" si="19"/>
        <v>1785.005950019833</v>
      </c>
      <c r="G55" s="11">
        <f t="shared" si="19"/>
        <v>1955.693387664829</v>
      </c>
      <c r="H55" s="11">
        <f t="shared" si="19"/>
        <v>2147.296046542375</v>
      </c>
      <c r="I55" s="11">
        <f t="shared" si="19"/>
        <v>2306.4440517832045</v>
      </c>
      <c r="J55" s="11">
        <f t="shared" si="19"/>
        <v>2517.0386931592802</v>
      </c>
      <c r="K55" s="11">
        <f t="shared" si="19"/>
        <v>468.78944141935426</v>
      </c>
      <c r="L55" s="11">
        <f t="shared" si="19"/>
        <v>468.789441419347</v>
      </c>
      <c r="M55" s="11">
        <f t="shared" si="19"/>
        <v>468.7894414193506</v>
      </c>
      <c r="N55" s="11">
        <f t="shared" si="19"/>
        <v>468.7894414193506</v>
      </c>
      <c r="O55" s="11">
        <f t="shared" si="19"/>
        <v>468.7894414193506</v>
      </c>
    </row>
    <row r="56" spans="1:15" ht="12.75">
      <c r="A56" s="10" t="s">
        <v>2</v>
      </c>
      <c r="C56" s="42"/>
      <c r="D56" s="11">
        <f aca="true" t="shared" si="20" ref="D56:O56">D35-C35</f>
        <v>75649.97656052794</v>
      </c>
      <c r="E56" s="11">
        <f t="shared" si="20"/>
        <v>7032.442633394618</v>
      </c>
      <c r="F56" s="11">
        <f t="shared" si="20"/>
        <v>65637.73394396163</v>
      </c>
      <c r="G56" s="11">
        <f t="shared" si="20"/>
        <v>28065.4622384095</v>
      </c>
      <c r="H56" s="11">
        <f t="shared" si="20"/>
        <v>19145.240585145366</v>
      </c>
      <c r="I56" s="11">
        <f t="shared" si="20"/>
        <v>53637.92626783508</v>
      </c>
      <c r="J56" s="11">
        <f t="shared" si="20"/>
        <v>47603.76473982178</v>
      </c>
      <c r="K56" s="11">
        <f t="shared" si="20"/>
        <v>-12020.242087675608</v>
      </c>
      <c r="L56" s="11">
        <f t="shared" si="20"/>
        <v>-12020.242087675608</v>
      </c>
      <c r="M56" s="11">
        <f t="shared" si="20"/>
        <v>-12020.242087675724</v>
      </c>
      <c r="N56" s="11">
        <f t="shared" si="20"/>
        <v>-12020.242087675608</v>
      </c>
      <c r="O56" s="11">
        <f t="shared" si="20"/>
        <v>0</v>
      </c>
    </row>
    <row r="57" spans="1:15" ht="12.75">
      <c r="A57" s="10" t="s">
        <v>3</v>
      </c>
      <c r="C57" s="42"/>
      <c r="D57" s="11">
        <f aca="true" t="shared" si="21" ref="D57:O57">D40-C40</f>
        <v>-11364.123183440915</v>
      </c>
      <c r="E57" s="11">
        <f t="shared" si="21"/>
        <v>0</v>
      </c>
      <c r="F57" s="11">
        <f t="shared" si="21"/>
        <v>0</v>
      </c>
      <c r="G57" s="11">
        <f t="shared" si="21"/>
        <v>0</v>
      </c>
      <c r="H57" s="11">
        <f t="shared" si="21"/>
        <v>0</v>
      </c>
      <c r="I57" s="11">
        <f t="shared" si="21"/>
        <v>0</v>
      </c>
      <c r="J57" s="11">
        <f t="shared" si="21"/>
        <v>0</v>
      </c>
      <c r="K57" s="11">
        <f t="shared" si="21"/>
        <v>0</v>
      </c>
      <c r="L57" s="11">
        <f t="shared" si="21"/>
        <v>0</v>
      </c>
      <c r="M57" s="11">
        <f t="shared" si="21"/>
        <v>0</v>
      </c>
      <c r="N57" s="11">
        <f t="shared" si="21"/>
        <v>0</v>
      </c>
      <c r="O57" s="11">
        <f t="shared" si="21"/>
        <v>0</v>
      </c>
    </row>
    <row r="58" spans="1:15" ht="12.75">
      <c r="A58" s="10" t="s">
        <v>4</v>
      </c>
      <c r="C58" s="42"/>
      <c r="D58" s="11">
        <f aca="true" t="shared" si="22" ref="D58:O58">D41-C41</f>
        <v>-6785.889437813277</v>
      </c>
      <c r="E58" s="11">
        <f t="shared" si="22"/>
        <v>-2744.2212686163507</v>
      </c>
      <c r="F58" s="11">
        <f t="shared" si="22"/>
        <v>4168.619956005914</v>
      </c>
      <c r="G58" s="11">
        <f t="shared" si="22"/>
        <v>-480.8096835070255</v>
      </c>
      <c r="H58" s="11">
        <f t="shared" si="22"/>
        <v>-508.4562403086802</v>
      </c>
      <c r="I58" s="11">
        <f t="shared" si="22"/>
        <v>-296.8999795655891</v>
      </c>
      <c r="J58" s="11">
        <f t="shared" si="22"/>
        <v>-314.32933059271727</v>
      </c>
      <c r="K58" s="11">
        <f t="shared" si="22"/>
        <v>100.36902143209136</v>
      </c>
      <c r="L58" s="11">
        <f t="shared" si="22"/>
        <v>93.75788828386976</v>
      </c>
      <c r="M58" s="11">
        <f t="shared" si="22"/>
        <v>102.17205774524336</v>
      </c>
      <c r="N58" s="11">
        <f t="shared" si="22"/>
        <v>102.17205774524336</v>
      </c>
      <c r="O58" s="11">
        <f t="shared" si="22"/>
        <v>96.16193670140456</v>
      </c>
    </row>
    <row r="59" spans="1:15" ht="12.75">
      <c r="A59" s="10" t="s">
        <v>7</v>
      </c>
      <c r="C59" s="42"/>
      <c r="D59" s="11">
        <v>1911.2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s="1" customFormat="1" ht="13.5" thickBot="1">
      <c r="A60" s="13" t="s">
        <v>5</v>
      </c>
      <c r="B60" s="13"/>
      <c r="C60" s="14"/>
      <c r="D60" s="14">
        <f aca="true" t="shared" si="23" ref="D60:O60">D52+D53-D54-D55+D56+D57+D58+D59</f>
        <v>-0.027507121975531845</v>
      </c>
      <c r="E60" s="14">
        <f t="shared" si="23"/>
        <v>-30000.300506052245</v>
      </c>
      <c r="F60" s="14">
        <f t="shared" si="23"/>
        <v>0.15198196506753447</v>
      </c>
      <c r="G60" s="14">
        <f t="shared" si="23"/>
        <v>-0.08368887725828245</v>
      </c>
      <c r="H60" s="14">
        <f t="shared" si="23"/>
        <v>0.0022640866573055973</v>
      </c>
      <c r="I60" s="14">
        <f t="shared" si="23"/>
        <v>0.012349563834504806</v>
      </c>
      <c r="J60" s="14">
        <f t="shared" si="23"/>
        <v>0.023217179787934583</v>
      </c>
      <c r="K60" s="14">
        <f t="shared" si="23"/>
        <v>5631.0332995285235</v>
      </c>
      <c r="L60" s="14">
        <f t="shared" si="23"/>
        <v>6400.6458334299805</v>
      </c>
      <c r="M60" s="14">
        <f t="shared" si="23"/>
        <v>7184.412367732228</v>
      </c>
      <c r="N60" s="14">
        <f t="shared" si="23"/>
        <v>7962.830361807333</v>
      </c>
      <c r="O60" s="14">
        <f t="shared" si="23"/>
        <v>20500.74241526013</v>
      </c>
    </row>
    <row r="61" spans="3:15" ht="12.75"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s="1" customFormat="1" ht="12.75">
      <c r="A62" s="28" t="s">
        <v>6</v>
      </c>
      <c r="B62" s="28"/>
      <c r="C62" s="39"/>
      <c r="D62" s="39">
        <f>D60+D9*0.65-D56-D57</f>
        <v>-61528.266060846465</v>
      </c>
      <c r="E62" s="39">
        <f>E60+E9*0.65-E56-E57</f>
        <v>-33005.060521918946</v>
      </c>
      <c r="F62" s="39">
        <f>F60+F9*0.65-F56-F57</f>
        <v>-59152.661355695556</v>
      </c>
      <c r="G62" s="39">
        <f>G60+G9*0.65-G56-G57</f>
        <v>-19267.930743316952</v>
      </c>
      <c r="H62" s="39">
        <f>H60+H9*0.65-H56-H57</f>
        <v>-9320.192944644827</v>
      </c>
      <c r="I62" s="39">
        <f>I60+I9*0.65-I56-I57</f>
        <v>-42062.72129389179</v>
      </c>
      <c r="J62" s="39">
        <f>J60+J9*0.65-J56-J57</f>
        <v>-35094.87659410233</v>
      </c>
      <c r="K62" s="39">
        <f>K60+K9*0.65-K56-K57</f>
        <v>29984.344275211537</v>
      </c>
      <c r="L62" s="39">
        <f>L60+L9*0.65-L56-L57</f>
        <v>30281.26078901515</v>
      </c>
      <c r="M62" s="39">
        <f>M60+M9*0.65-M56-M57</f>
        <v>30596.23788189816</v>
      </c>
      <c r="N62" s="39">
        <f>N60+N9*0.65-N56-N57</f>
        <v>30905.8664345538</v>
      </c>
      <c r="O62" s="39">
        <f>O60+O9*0.65-O56-O57</f>
        <v>31212.581151692284</v>
      </c>
    </row>
    <row r="63" spans="3:11" ht="12.75">
      <c r="C63" s="2"/>
      <c r="D63" s="2"/>
      <c r="E63" s="2"/>
      <c r="F63" s="2"/>
      <c r="G63" s="2"/>
      <c r="H63" s="2"/>
      <c r="I63" s="2"/>
      <c r="J63" s="2"/>
      <c r="K63" s="2"/>
    </row>
    <row r="64" spans="3:11" ht="12.75">
      <c r="C64" s="2"/>
      <c r="D64" s="2"/>
      <c r="E64" s="2"/>
      <c r="F64" s="2"/>
      <c r="G64" s="2"/>
      <c r="H64" s="2"/>
      <c r="I64" s="2"/>
      <c r="J64" s="2"/>
      <c r="K64" s="2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cp:lastPrinted>2002-09-12T15:46:42Z</cp:lastPrinted>
  <dcterms:created xsi:type="dcterms:W3CDTF">2001-12-06T10:07:35Z</dcterms:created>
  <dcterms:modified xsi:type="dcterms:W3CDTF">2004-03-04T18:12:26Z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-929572975</vt:i4>
  </property>
  <property fmtid="{D5CDD505-2E9C-101B-9397-08002B2CF9AE}" pid="4" name="_EmailSubje">
    <vt:lpwstr/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