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05" windowWidth="9915" windowHeight="5895" activeTab="0"/>
  </bookViews>
  <sheets>
    <sheet name="33.1" sheetId="1" r:id="rId1"/>
  </sheets>
  <definedNames>
    <definedName name="_xlnm.Print_Area" localSheetId="0">'33.1'!$A$2:$D$15</definedName>
    <definedName name="_xlnm.Print_Area" localSheetId="0">'33.1'!#REF!</definedName>
  </definedNames>
  <calcPr fullCalcOnLoad="1"/>
</workbook>
</file>

<file path=xl/sharedStrings.xml><?xml version="1.0" encoding="utf-8"?>
<sst xmlns="http://schemas.openxmlformats.org/spreadsheetml/2006/main" count="60" uniqueCount="54">
  <si>
    <t>FORMULA DE BLACK-SCHOLES</t>
  </si>
  <si>
    <t>Fecha hoy</t>
  </si>
  <si>
    <t>Fecha de ejercicio de la opción</t>
  </si>
  <si>
    <t>Dividendo anual del IBEX 35 (%)</t>
  </si>
  <si>
    <t>IBEX 35 hoy (Puntos)</t>
  </si>
  <si>
    <t>S</t>
  </si>
  <si>
    <t>g (dividendo)</t>
  </si>
  <si>
    <t>119 PUNTOS</t>
  </si>
  <si>
    <t>D</t>
  </si>
  <si>
    <t>S - D</t>
  </si>
  <si>
    <t>S-D</t>
  </si>
  <si>
    <t>Tiempo hasta el ejercicio (años)</t>
  </si>
  <si>
    <t>t</t>
  </si>
  <si>
    <t>Precio de ejercicio (puntos)</t>
  </si>
  <si>
    <t>K</t>
  </si>
  <si>
    <t>Volatilidad (ANUAL)</t>
  </si>
  <si>
    <t>Sigma</t>
  </si>
  <si>
    <t>1 + tipo de interés (ANNUAL)</t>
  </si>
  <si>
    <t>r</t>
  </si>
  <si>
    <t>Valor de la CALL (pesetas)</t>
  </si>
  <si>
    <t>C</t>
  </si>
  <si>
    <t>Valor del bono (pesetas)</t>
  </si>
  <si>
    <t>B</t>
  </si>
  <si>
    <t>SUMA</t>
  </si>
  <si>
    <t>C+B</t>
  </si>
  <si>
    <t>a =</t>
  </si>
  <si>
    <t>b =</t>
  </si>
  <si>
    <t>a1=</t>
  </si>
  <si>
    <t>"-a1"=</t>
  </si>
  <si>
    <t>a2=</t>
  </si>
  <si>
    <t>"-a2"=</t>
  </si>
  <si>
    <t>N(a1)=</t>
  </si>
  <si>
    <t>k1=</t>
  </si>
  <si>
    <t>N(a2)=</t>
  </si>
  <si>
    <t>k2=</t>
  </si>
  <si>
    <t>c =</t>
  </si>
  <si>
    <t>"-k1"=</t>
  </si>
  <si>
    <t>C =</t>
  </si>
  <si>
    <t>"-k2"=</t>
  </si>
  <si>
    <t>N(-a1)=</t>
  </si>
  <si>
    <t>N(-a2)=</t>
  </si>
  <si>
    <t>,*</t>
  </si>
  <si>
    <t>VALOR DEL BONO</t>
  </si>
  <si>
    <t>+</t>
  </si>
  <si>
    <t>VALOR DE LA CALL</t>
  </si>
  <si>
    <t>=</t>
  </si>
  <si>
    <r>
      <t xml:space="preserve">1. </t>
    </r>
    <r>
      <rPr>
        <u val="single"/>
        <sz val="10"/>
        <rFont val="Times"/>
        <family val="1"/>
      </rPr>
      <t>Valoración partiendo del cálculo del VA del bono cupón cero</t>
    </r>
  </si>
  <si>
    <r>
      <t>(150 / 1,083</t>
    </r>
    <r>
      <rPr>
        <sz val="8"/>
        <rFont val="Times"/>
        <family val="1"/>
      </rPr>
      <t>3</t>
    </r>
    <r>
      <rPr>
        <sz val="10"/>
        <rFont val="Times"/>
        <family val="1"/>
      </rPr>
      <t>)</t>
    </r>
  </si>
  <si>
    <t>(Volatilidad implícita resultante= 26,2%)</t>
  </si>
  <si>
    <r>
      <t xml:space="preserve">2. </t>
    </r>
    <r>
      <rPr>
        <u val="single"/>
        <sz val="10"/>
        <rFont val="Times"/>
        <family val="1"/>
      </rPr>
      <t>Valoración partiendo del valor de la opción (suponiendo una volatilidad del 20% de acuerdo con la volatilidad histórica)</t>
    </r>
  </si>
  <si>
    <r>
      <t>TIR resultante= 6,8%</t>
    </r>
    <r>
      <rPr>
        <sz val="10"/>
        <rFont val="Times"/>
        <family val="1"/>
      </rPr>
      <t xml:space="preserve"> = (150/123,12)</t>
    </r>
    <r>
      <rPr>
        <sz val="8"/>
        <rFont val="Times"/>
        <family val="1"/>
      </rPr>
      <t>1/3</t>
    </r>
    <r>
      <rPr>
        <sz val="10"/>
        <rFont val="Times"/>
        <family val="1"/>
      </rPr>
      <t xml:space="preserve"> - 1</t>
    </r>
  </si>
  <si>
    <t xml:space="preserve">        (Volatilidad = 20%)</t>
  </si>
  <si>
    <r>
      <t xml:space="preserve">3. </t>
    </r>
    <r>
      <rPr>
        <u val="single"/>
        <sz val="10"/>
        <rFont val="Times"/>
        <family val="1"/>
      </rPr>
      <t>Coste del bono bolsa tipo1 para el BBV</t>
    </r>
  </si>
  <si>
    <t xml:space="preserve">    118,09 + 26,88 = 144,97. El BBV cobra 150 € por un activo que “cuesta” 144,97€. (un 3,5% de margen)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</si>
</sst>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0"/>
    <numFmt numFmtId="174" formatCode="#,##0.0"/>
    <numFmt numFmtId="175" formatCode="0.0%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0"/>
    <numFmt numFmtId="181" formatCode="0.00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6">
    <font>
      <sz val="10"/>
      <name val="Tms Rmn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i/>
      <sz val="10"/>
      <name val="Tms Rmn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10"/>
      <name val="Times"/>
      <family val="1"/>
    </font>
    <font>
      <b/>
      <u val="single"/>
      <sz val="10"/>
      <name val="Times"/>
      <family val="1"/>
    </font>
    <font>
      <sz val="12"/>
      <name val="Times"/>
      <family val="1"/>
    </font>
    <font>
      <sz val="10"/>
      <name val="Times"/>
      <family val="1"/>
    </font>
    <font>
      <u val="single"/>
      <sz val="10"/>
      <name val="Times"/>
      <family val="1"/>
    </font>
    <font>
      <sz val="8"/>
      <name val="Times"/>
      <family val="1"/>
    </font>
    <font>
      <i/>
      <sz val="10"/>
      <name val="Times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1" xfId="0" applyNumberFormat="1" applyBorder="1" applyAlignment="1">
      <alignment horizontal="center"/>
    </xf>
    <xf numFmtId="2" fontId="5" fillId="0" borderId="2" xfId="0" applyNumberFormat="1" applyFont="1" applyBorder="1" applyAlignment="1">
      <alignment/>
    </xf>
    <xf numFmtId="14" fontId="0" fillId="0" borderId="3" xfId="0" applyNumberFormat="1" applyBorder="1" applyAlignment="1">
      <alignment horizontal="center"/>
    </xf>
    <xf numFmtId="4" fontId="5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vertical="center"/>
    </xf>
    <xf numFmtId="0" fontId="5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21" applyNumberForma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11"/>
  <sheetViews>
    <sheetView tabSelected="1" workbookViewId="0" topLeftCell="D1">
      <selection activeCell="H12" sqref="H12"/>
    </sheetView>
  </sheetViews>
  <sheetFormatPr defaultColWidth="9.00390625" defaultRowHeight="12.75"/>
  <cols>
    <col min="1" max="1" width="40.625" style="0" customWidth="1"/>
    <col min="2" max="2" width="13.625" style="0" customWidth="1"/>
    <col min="3" max="3" width="12.625" style="0" customWidth="1"/>
    <col min="4" max="4" width="13.00390625" style="0" customWidth="1"/>
    <col min="5" max="5" width="12.00390625" style="0" customWidth="1"/>
    <col min="6" max="6" width="11.00390625" style="1" customWidth="1"/>
    <col min="7" max="7" width="5.50390625" style="0" customWidth="1"/>
    <col min="8" max="8" width="34.875" style="33" customWidth="1"/>
    <col min="9" max="9" width="4.50390625" style="33" customWidth="1"/>
    <col min="10" max="10" width="32.00390625" style="33" customWidth="1"/>
    <col min="11" max="11" width="2.875" style="0" customWidth="1"/>
    <col min="12" max="16384" width="12.00390625" style="0" customWidth="1"/>
  </cols>
  <sheetData>
    <row r="1" spans="1:26" ht="12.75">
      <c r="A1" s="12" t="s">
        <v>0</v>
      </c>
      <c r="B1" s="13"/>
      <c r="C1" s="14"/>
      <c r="D1" s="15"/>
      <c r="G1" s="1"/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6" t="s">
        <v>1</v>
      </c>
      <c r="B2" s="17"/>
      <c r="C2" s="2">
        <v>32872</v>
      </c>
      <c r="D2" s="18"/>
      <c r="H2" s="32" t="s">
        <v>42</v>
      </c>
      <c r="I2" s="34" t="s">
        <v>43</v>
      </c>
      <c r="J2" s="32" t="s">
        <v>44</v>
      </c>
      <c r="K2" s="6" t="s">
        <v>45</v>
      </c>
      <c r="L2" s="7">
        <v>150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6" t="s">
        <v>2</v>
      </c>
      <c r="B3" s="17"/>
      <c r="C3" s="4">
        <v>33967</v>
      </c>
      <c r="D3" s="18"/>
      <c r="G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7" ht="12.75">
      <c r="A4" s="16" t="s">
        <v>3</v>
      </c>
      <c r="B4" s="17"/>
      <c r="C4" s="19">
        <v>0.035</v>
      </c>
      <c r="D4" s="18"/>
      <c r="G4" s="9" t="s">
        <v>46</v>
      </c>
    </row>
    <row r="5" spans="1:12" ht="12.75">
      <c r="A5" s="16" t="s">
        <v>4</v>
      </c>
      <c r="B5" s="17" t="s">
        <v>5</v>
      </c>
      <c r="C5" s="20">
        <v>3400</v>
      </c>
      <c r="D5" s="18"/>
      <c r="H5" s="34">
        <v>118.09</v>
      </c>
      <c r="I5" s="34" t="s">
        <v>43</v>
      </c>
      <c r="J5" s="34">
        <v>31.91</v>
      </c>
      <c r="K5" s="6" t="s">
        <v>45</v>
      </c>
      <c r="L5" s="6">
        <v>150</v>
      </c>
    </row>
    <row r="6" spans="1:10" ht="12.75">
      <c r="A6" s="16" t="s">
        <v>6</v>
      </c>
      <c r="B6" s="17"/>
      <c r="C6" s="19">
        <f>119/C5</f>
        <v>0.035</v>
      </c>
      <c r="D6" s="18" t="s">
        <v>7</v>
      </c>
      <c r="H6" s="35" t="s">
        <v>47</v>
      </c>
      <c r="J6" s="36" t="s">
        <v>48</v>
      </c>
    </row>
    <row r="7" spans="1:7" ht="15.75">
      <c r="A7" s="16" t="s">
        <v>8</v>
      </c>
      <c r="B7" s="17"/>
      <c r="C7" s="20">
        <f>C5*C4/C12^0.5+C5*C4*(1+C6)/C12^1.5+C5*C4*(1+C6)^2/C12^2.5</f>
        <v>329.4087330139409</v>
      </c>
      <c r="D7" s="18"/>
      <c r="G7" s="8"/>
    </row>
    <row r="8" spans="1:7" ht="12.75">
      <c r="A8" s="16" t="s">
        <v>9</v>
      </c>
      <c r="B8" s="17" t="s">
        <v>10</v>
      </c>
      <c r="C8" s="21">
        <f>C5-C7</f>
        <v>3070.591266986059</v>
      </c>
      <c r="D8" s="18"/>
      <c r="G8" s="11" t="s">
        <v>49</v>
      </c>
    </row>
    <row r="9" spans="1:12" ht="12.75">
      <c r="A9" s="16" t="s">
        <v>11</v>
      </c>
      <c r="B9" s="17" t="s">
        <v>12</v>
      </c>
      <c r="C9" s="22">
        <f>(C3-C2)/365</f>
        <v>3</v>
      </c>
      <c r="D9" s="18"/>
      <c r="H9" s="34">
        <v>123.12</v>
      </c>
      <c r="I9" s="34" t="s">
        <v>43</v>
      </c>
      <c r="J9" s="34">
        <v>26.88</v>
      </c>
      <c r="K9" s="6" t="s">
        <v>45</v>
      </c>
      <c r="L9" s="6">
        <v>150</v>
      </c>
    </row>
    <row r="10" spans="1:10" ht="12.75">
      <c r="A10" s="16" t="s">
        <v>13</v>
      </c>
      <c r="B10" s="17" t="s">
        <v>14</v>
      </c>
      <c r="C10" s="23">
        <f>C5</f>
        <v>3400</v>
      </c>
      <c r="D10" s="18"/>
      <c r="H10" s="36" t="s">
        <v>50</v>
      </c>
      <c r="J10" s="35" t="s">
        <v>51</v>
      </c>
    </row>
    <row r="11" spans="1:7" ht="12.75">
      <c r="A11" s="16" t="s">
        <v>15</v>
      </c>
      <c r="B11" s="17" t="s">
        <v>16</v>
      </c>
      <c r="C11" s="24">
        <v>0.2</v>
      </c>
      <c r="D11" s="18"/>
      <c r="G11" s="9"/>
    </row>
    <row r="12" spans="1:7" ht="12.75">
      <c r="A12" s="16" t="s">
        <v>17</v>
      </c>
      <c r="B12" s="17" t="s">
        <v>18</v>
      </c>
      <c r="C12" s="17">
        <v>1.08</v>
      </c>
      <c r="D12" s="18"/>
      <c r="G12" s="9" t="s">
        <v>52</v>
      </c>
    </row>
    <row r="13" spans="1:7" ht="12.75">
      <c r="A13" s="25" t="s">
        <v>19</v>
      </c>
      <c r="B13" s="3" t="s">
        <v>20</v>
      </c>
      <c r="C13" s="5">
        <f>B23*150/C5</f>
        <v>26.88247415980563</v>
      </c>
      <c r="D13" s="18"/>
      <c r="G13" s="9" t="s">
        <v>53</v>
      </c>
    </row>
    <row r="14" spans="1:4" ht="12.75">
      <c r="A14" s="25" t="s">
        <v>21</v>
      </c>
      <c r="B14" s="3" t="s">
        <v>22</v>
      </c>
      <c r="C14" s="5">
        <f>150/(C12+0.003)^3</f>
        <v>118.08803315970545</v>
      </c>
      <c r="D14" s="18"/>
    </row>
    <row r="15" spans="1:4" ht="12.75">
      <c r="A15" s="25" t="s">
        <v>23</v>
      </c>
      <c r="B15" s="3" t="s">
        <v>24</v>
      </c>
      <c r="C15" s="5">
        <f>C13+C14</f>
        <v>144.97050731951109</v>
      </c>
      <c r="D15" s="18"/>
    </row>
    <row r="16" spans="1:4" ht="12.75">
      <c r="A16" s="16" t="s">
        <v>25</v>
      </c>
      <c r="B16" s="17">
        <f>C8/(C10/((C12)^(C9)))</f>
        <v>1.1376649017992773</v>
      </c>
      <c r="C16" s="17"/>
      <c r="D16" s="18"/>
    </row>
    <row r="17" spans="1:4" ht="12.75">
      <c r="A17" s="16" t="s">
        <v>26</v>
      </c>
      <c r="B17" s="17">
        <f>C11*SQRT(C9)</f>
        <v>0.34641016151377546</v>
      </c>
      <c r="C17" s="17"/>
      <c r="D17" s="18"/>
    </row>
    <row r="18" spans="1:4" ht="12.75">
      <c r="A18" s="16" t="s">
        <v>27</v>
      </c>
      <c r="B18" s="17">
        <f>(LN(B16)/B17)+(B17/2)</f>
        <v>0.5455320049647807</v>
      </c>
      <c r="C18" s="17" t="s">
        <v>28</v>
      </c>
      <c r="D18" s="18">
        <f>-B18</f>
        <v>-0.5455320049647807</v>
      </c>
    </row>
    <row r="19" spans="1:4" ht="12.75">
      <c r="A19" s="16" t="s">
        <v>29</v>
      </c>
      <c r="B19" s="17">
        <f>(LN(B16)/B17)-(B17/2)</f>
        <v>0.1991218434510053</v>
      </c>
      <c r="C19" s="17" t="s">
        <v>30</v>
      </c>
      <c r="D19" s="18">
        <f>-B19</f>
        <v>-0.1991218434510053</v>
      </c>
    </row>
    <row r="20" spans="1:4" ht="12.75">
      <c r="A20" s="16" t="s">
        <v>31</v>
      </c>
      <c r="B20" s="17">
        <f>IF(B18&gt;0,B24,B25)</f>
        <v>0.7073061926493613</v>
      </c>
      <c r="C20" s="17" t="s">
        <v>32</v>
      </c>
      <c r="D20" s="18">
        <f>1/(1+(0.2316419*B18))</f>
        <v>0.8878092574791747</v>
      </c>
    </row>
    <row r="21" spans="1:4" ht="12" customHeight="1">
      <c r="A21" s="16" t="s">
        <v>33</v>
      </c>
      <c r="B21" s="17">
        <f>IF(B19&gt;0,B26,B27)</f>
        <v>0.5789162616104759</v>
      </c>
      <c r="C21" s="17" t="s">
        <v>34</v>
      </c>
      <c r="D21" s="18">
        <f>1/(1+(0.2316419*B19))</f>
        <v>0.9559087453053757</v>
      </c>
    </row>
    <row r="22" spans="1:4" ht="12.75">
      <c r="A22" s="16" t="s">
        <v>35</v>
      </c>
      <c r="B22" s="17">
        <f>(B16*B20)-B21</f>
        <v>0.22576116859198048</v>
      </c>
      <c r="C22" s="17" t="s">
        <v>36</v>
      </c>
      <c r="D22" s="18">
        <f>1/(1+(0.2316419*D18))</f>
        <v>1.1446468081371808</v>
      </c>
    </row>
    <row r="23" spans="1:4" ht="13.5" thickBot="1">
      <c r="A23" s="26" t="s">
        <v>37</v>
      </c>
      <c r="B23" s="27">
        <f>(B22*C8)/B16</f>
        <v>609.3360809555943</v>
      </c>
      <c r="C23" s="27" t="s">
        <v>38</v>
      </c>
      <c r="D23" s="28">
        <f>1/(1+(0.2316419*D19))</f>
        <v>1.0483553508773902</v>
      </c>
    </row>
    <row r="24" spans="1:2" ht="12.75">
      <c r="A24" s="29" t="s">
        <v>31</v>
      </c>
      <c r="B24" s="15">
        <f>1-((1/SQRT(2*PI())/EXP(((B18)^2)/2))*((0.31938153*D20)-(0.356563782*((D20)^2))+(1.781477937*((D20)^3))-(1.821255978*((D20)^4))+(1.330274429*((D20)^5))))</f>
        <v>0.7073061926493613</v>
      </c>
    </row>
    <row r="25" spans="1:2" ht="12.75">
      <c r="A25" s="16" t="s">
        <v>39</v>
      </c>
      <c r="B25" s="18">
        <f>((1/SQRT(2*PI())/EXP(((D18)^2)/2))*((0.31938153*D22)-(0.356563782*((D22)^2))+(1.781477937*((D22)^3))-(1.821255978*((D22)^4))+(1.330274429*((D22)^5))))</f>
        <v>0.7073763221365688</v>
      </c>
    </row>
    <row r="26" spans="1:2" ht="12.75">
      <c r="A26" s="16" t="s">
        <v>33</v>
      </c>
      <c r="B26" s="18">
        <f>1-(1/SQRT(2*PI())/EXP(((B19)^2)/2))*((0.31938153*D21)-(0.356563782*((D21)^2))+(1.781477937*((D21)^3))-(1.821255978*((D21)^4))+(1.330274429*((D21)^5)))</f>
        <v>0.5789162616104759</v>
      </c>
    </row>
    <row r="27" spans="1:2" ht="13.5" thickBot="1">
      <c r="A27" s="30" t="s">
        <v>40</v>
      </c>
      <c r="B27" s="28">
        <f>(1/SQRT(2*PI())/EXP(((D19)^2)/2))*((0.31938153*D23)-(0.356563782*((D23)^2))+(1.781477937*((D23)^3))-(1.821255978*((D23)^4))+(1.330274429*((D23)^5)))</f>
        <v>0.5789193824225252</v>
      </c>
    </row>
    <row r="29" ht="12" customHeight="1"/>
    <row r="42" ht="12.75">
      <c r="B42" s="10"/>
    </row>
    <row r="43" ht="15.75" customHeight="1"/>
    <row r="46" ht="12.75">
      <c r="F46"/>
    </row>
    <row r="211" ht="12.75">
      <c r="C21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2003-12-16T15:40:33Z</dcterms:created>
  <dcterms:modified xsi:type="dcterms:W3CDTF">2004-03-08T16:46:21Z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948340541</vt:i4>
  </property>
  <property fmtid="{D5CDD505-2E9C-101B-9397-08002B2CF9AE}" pid="4" name="_EmailSubje">
    <vt:lpwstr>Cambiar estas tablas cap 33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