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27.12" sheetId="1" r:id="rId1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<sst xmlns="http://schemas.openxmlformats.org/spreadsheetml/2006/main" count="61" uniqueCount="48">
  <si>
    <t>D/(D+E) contable</t>
  </si>
  <si>
    <t>(D/E)c</t>
  </si>
  <si>
    <t>Deuda (M$)</t>
  </si>
  <si>
    <t>Kd</t>
  </si>
  <si>
    <t>Tax</t>
  </si>
  <si>
    <t>Beta u</t>
  </si>
  <si>
    <t>Cuenta de resultados del año cero</t>
  </si>
  <si>
    <t>Margen</t>
  </si>
  <si>
    <t>Amortización</t>
  </si>
  <si>
    <t>Intereses**</t>
  </si>
  <si>
    <t>Bfo antes Tax</t>
  </si>
  <si>
    <t>Impuestos (34%)</t>
  </si>
  <si>
    <t>Beneficio</t>
  </si>
  <si>
    <t xml:space="preserve">  + amort</t>
  </si>
  <si>
    <t xml:space="preserve">  - Inversión en activo fijo</t>
  </si>
  <si>
    <t xml:space="preserve"> - ∆ NOF</t>
  </si>
  <si>
    <t>FCF</t>
  </si>
  <si>
    <t>g</t>
  </si>
  <si>
    <t>DAMODARAN. MAL: con valores contables</t>
  </si>
  <si>
    <t>Beta L ´</t>
  </si>
  <si>
    <t>Prima de mercado</t>
  </si>
  <si>
    <t>Rf</t>
  </si>
  <si>
    <t>WACCc</t>
  </si>
  <si>
    <t>(D+E) = VAN (FCF;WACC)</t>
  </si>
  <si>
    <t xml:space="preserve"> -D = E1</t>
  </si>
  <si>
    <t>FCF**</t>
  </si>
  <si>
    <t xml:space="preserve">D/(D+E) </t>
  </si>
  <si>
    <t>(D/E)</t>
  </si>
  <si>
    <t>Beta d</t>
  </si>
  <si>
    <t xml:space="preserve">Beta L </t>
  </si>
  <si>
    <t>Ke</t>
  </si>
  <si>
    <t>WACC</t>
  </si>
  <si>
    <t xml:space="preserve"> - aumento de NOF</t>
  </si>
  <si>
    <t xml:space="preserve"> + aumento de deuda</t>
  </si>
  <si>
    <t>E2 = VAN (CFac; Ke)</t>
  </si>
  <si>
    <t>Ke' (con valor contable)</t>
  </si>
  <si>
    <t xml:space="preserve"> + Aumento de deuda</t>
  </si>
  <si>
    <t>CFac</t>
  </si>
  <si>
    <t>E1 = E2</t>
  </si>
  <si>
    <t>Bfo antes de impuestos</t>
  </si>
  <si>
    <t xml:space="preserve"> + amortización</t>
  </si>
  <si>
    <t xml:space="preserve"> - inversión en activo fijo</t>
  </si>
  <si>
    <t>g (crecimiento)</t>
  </si>
  <si>
    <t>Tasa impositiva</t>
  </si>
  <si>
    <t>Deuda (D)</t>
  </si>
  <si>
    <r>
      <t>R</t>
    </r>
    <r>
      <rPr>
        <vertAlign val="subscript"/>
        <sz val="10"/>
        <rFont val="Tms Rmn"/>
        <family val="0"/>
      </rPr>
      <t>F</t>
    </r>
  </si>
  <si>
    <t>BIEN HECHO: CON VALORES CALCULADOS  Y arreglando cuenta de resultados del año 0</t>
  </si>
  <si>
    <r>
      <t xml:space="preserve"> -D = </t>
    </r>
    <r>
      <rPr>
        <sz val="10"/>
        <rFont val="Tms Rmn"/>
        <family val="0"/>
      </rPr>
      <t>E1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</si>
</sst>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.0%"/>
    <numFmt numFmtId="173" formatCode="0.000%"/>
    <numFmt numFmtId="174" formatCode="0.00000"/>
    <numFmt numFmtId="175" formatCode="0.000"/>
    <numFmt numFmtId="176" formatCode="0.0000"/>
    <numFmt numFmtId="177" formatCode="#,##0.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ms Rmn"/>
      <family val="0"/>
    </font>
    <font>
      <b/>
      <sz val="9"/>
      <name val="Tms Rmn"/>
      <family val="0"/>
    </font>
    <font>
      <b/>
      <i/>
      <u val="single"/>
      <sz val="9"/>
      <name val="Tms Rmn"/>
      <family val="0"/>
    </font>
    <font>
      <b/>
      <u val="single"/>
      <sz val="12"/>
      <name val="Tms Rmn"/>
      <family val="0"/>
    </font>
    <font>
      <vertAlign val="subscript"/>
      <sz val="10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Tms Rmn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72" fontId="4" fillId="0" borderId="0" xfId="21" applyNumberFormat="1" applyFont="1" applyAlignment="1">
      <alignment/>
    </xf>
    <xf numFmtId="10" fontId="4" fillId="0" borderId="0" xfId="21" applyNumberFormat="1" applyFont="1" applyAlignment="1">
      <alignment/>
    </xf>
    <xf numFmtId="0" fontId="5" fillId="0" borderId="0" xfId="0" applyFont="1" applyAlignment="1">
      <alignment/>
    </xf>
    <xf numFmtId="10" fontId="5" fillId="0" borderId="0" xfId="21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Alignment="1">
      <alignment/>
    </xf>
    <xf numFmtId="9" fontId="5" fillId="0" borderId="1" xfId="0" applyNumberFormat="1" applyFont="1" applyBorder="1" applyAlignment="1">
      <alignment/>
    </xf>
    <xf numFmtId="9" fontId="5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0" fontId="4" fillId="0" borderId="3" xfId="21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10" fontId="4" fillId="0" borderId="0" xfId="21" applyNumberFormat="1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10" fontId="4" fillId="0" borderId="5" xfId="21" applyNumberFormat="1" applyFont="1" applyBorder="1" applyAlignment="1">
      <alignment/>
    </xf>
    <xf numFmtId="172" fontId="4" fillId="0" borderId="0" xfId="21" applyNumberFormat="1" applyFont="1" applyBorder="1" applyAlignment="1">
      <alignment/>
    </xf>
    <xf numFmtId="172" fontId="4" fillId="0" borderId="4" xfId="21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4" xfId="0" applyNumberFormat="1" applyFont="1" applyBorder="1" applyAlignment="1">
      <alignment/>
    </xf>
    <xf numFmtId="1" fontId="5" fillId="0" borderId="7" xfId="16" applyNumberFormat="1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0" fontId="5" fillId="0" borderId="8" xfId="0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" fontId="5" fillId="0" borderId="9" xfId="16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1" fontId="11" fillId="0" borderId="7" xfId="16" applyNumberFormat="1" applyFont="1" applyBorder="1" applyAlignment="1">
      <alignment horizontal="center"/>
    </xf>
    <xf numFmtId="9" fontId="11" fillId="0" borderId="1" xfId="0" applyNumberFormat="1" applyFont="1" applyBorder="1" applyAlignment="1">
      <alignment/>
    </xf>
    <xf numFmtId="9" fontId="11" fillId="0" borderId="2" xfId="0" applyNumberFormat="1" applyFont="1" applyBorder="1" applyAlignment="1">
      <alignment/>
    </xf>
    <xf numFmtId="9" fontId="11" fillId="0" borderId="0" xfId="0" applyNumberFormat="1" applyFont="1" applyAlignment="1">
      <alignment/>
    </xf>
    <xf numFmtId="1" fontId="11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1" fontId="11" fillId="0" borderId="10" xfId="0" applyNumberFormat="1" applyFont="1" applyBorder="1" applyAlignment="1">
      <alignment horizontal="center"/>
    </xf>
    <xf numFmtId="172" fontId="12" fillId="0" borderId="0" xfId="21" applyNumberFormat="1" applyFont="1" applyBorder="1" applyAlignment="1">
      <alignment/>
    </xf>
    <xf numFmtId="172" fontId="12" fillId="0" borderId="4" xfId="21" applyNumberFormat="1" applyFont="1" applyBorder="1" applyAlignment="1">
      <alignment/>
    </xf>
    <xf numFmtId="0" fontId="11" fillId="0" borderId="0" xfId="0" applyFont="1" applyBorder="1" applyAlignment="1">
      <alignment/>
    </xf>
    <xf numFmtId="10" fontId="11" fillId="0" borderId="0" xfId="21" applyNumberFormat="1" applyFont="1" applyBorder="1" applyAlignment="1">
      <alignment/>
    </xf>
    <xf numFmtId="10" fontId="11" fillId="0" borderId="4" xfId="21" applyNumberFormat="1" applyFont="1" applyBorder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1" fontId="11" fillId="0" borderId="11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5">
      <selection activeCell="L35" sqref="L35"/>
    </sheetView>
  </sheetViews>
  <sheetFormatPr defaultColWidth="9.00390625" defaultRowHeight="12.75"/>
  <cols>
    <col min="1" max="1" width="3.25390625" style="7" customWidth="1"/>
    <col min="2" max="2" width="24.125" style="1" customWidth="1"/>
    <col min="3" max="12" width="7.375" style="1" customWidth="1"/>
    <col min="13" max="16384" width="10.75390625" style="1" customWidth="1"/>
  </cols>
  <sheetData>
    <row r="1" ht="11.25" thickBot="1"/>
    <row r="2" spans="1:12" s="3" customFormat="1" ht="11.25" thickBot="1">
      <c r="A2" s="41">
        <v>1</v>
      </c>
      <c r="B2" s="13" t="s">
        <v>0</v>
      </c>
      <c r="C2" s="13">
        <v>0</v>
      </c>
      <c r="D2" s="13">
        <f aca="true" t="shared" si="0" ref="D2:L2">C2+0.1</f>
        <v>0.1</v>
      </c>
      <c r="E2" s="13">
        <f t="shared" si="0"/>
        <v>0.2</v>
      </c>
      <c r="F2" s="13">
        <f t="shared" si="0"/>
        <v>0.30000000000000004</v>
      </c>
      <c r="G2" s="13">
        <f t="shared" si="0"/>
        <v>0.4</v>
      </c>
      <c r="H2" s="13">
        <f t="shared" si="0"/>
        <v>0.5</v>
      </c>
      <c r="I2" s="13">
        <f t="shared" si="0"/>
        <v>0.6</v>
      </c>
      <c r="J2" s="13">
        <f t="shared" si="0"/>
        <v>0.7</v>
      </c>
      <c r="K2" s="13">
        <f t="shared" si="0"/>
        <v>0.7999999999999999</v>
      </c>
      <c r="L2" s="14">
        <f t="shared" si="0"/>
        <v>0.8999999999999999</v>
      </c>
    </row>
    <row r="3" spans="1:12" s="2" customFormat="1" ht="10.5">
      <c r="A3" s="42">
        <f>A2+1</f>
        <v>2</v>
      </c>
      <c r="B3" s="17" t="s">
        <v>1</v>
      </c>
      <c r="C3" s="17">
        <f>C2/(1-C2)</f>
        <v>0</v>
      </c>
      <c r="D3" s="17">
        <f aca="true" t="shared" si="1" ref="D3:L3">D2/(1-D2)</f>
        <v>0.11111111111111112</v>
      </c>
      <c r="E3" s="17">
        <f t="shared" si="1"/>
        <v>0.25</v>
      </c>
      <c r="F3" s="17">
        <f t="shared" si="1"/>
        <v>0.42857142857142866</v>
      </c>
      <c r="G3" s="17">
        <f t="shared" si="1"/>
        <v>0.6666666666666667</v>
      </c>
      <c r="H3" s="17">
        <f t="shared" si="1"/>
        <v>1</v>
      </c>
      <c r="I3" s="17">
        <f t="shared" si="1"/>
        <v>1.4999999999999998</v>
      </c>
      <c r="J3" s="17">
        <f t="shared" si="1"/>
        <v>2.333333333333333</v>
      </c>
      <c r="K3" s="17">
        <f t="shared" si="1"/>
        <v>3.9999999999999982</v>
      </c>
      <c r="L3" s="18">
        <f t="shared" si="1"/>
        <v>8.999999999999991</v>
      </c>
    </row>
    <row r="4" spans="1:12" ht="10.5">
      <c r="A4" s="42">
        <f>A3+1</f>
        <v>3</v>
      </c>
      <c r="B4" s="19" t="s">
        <v>44</v>
      </c>
      <c r="C4" s="25">
        <v>0</v>
      </c>
      <c r="D4" s="25">
        <v>1646</v>
      </c>
      <c r="E4" s="25">
        <f aca="true" t="shared" si="2" ref="E4:L4">D4*E2/D2</f>
        <v>3292.0000000000005</v>
      </c>
      <c r="F4" s="25">
        <f t="shared" si="2"/>
        <v>4938.000000000001</v>
      </c>
      <c r="G4" s="25">
        <f t="shared" si="2"/>
        <v>6584.000000000001</v>
      </c>
      <c r="H4" s="25">
        <f t="shared" si="2"/>
        <v>8230</v>
      </c>
      <c r="I4" s="25">
        <f t="shared" si="2"/>
        <v>9876</v>
      </c>
      <c r="J4" s="25">
        <f t="shared" si="2"/>
        <v>11522</v>
      </c>
      <c r="K4" s="25">
        <f t="shared" si="2"/>
        <v>13167.999999999998</v>
      </c>
      <c r="L4" s="26">
        <f t="shared" si="2"/>
        <v>14813.999999999998</v>
      </c>
    </row>
    <row r="5" spans="1:12" s="6" customFormat="1" ht="10.5">
      <c r="A5" s="42">
        <f>A4+1</f>
        <v>4</v>
      </c>
      <c r="B5" s="21" t="s">
        <v>3</v>
      </c>
      <c r="C5" s="31">
        <v>0.097</v>
      </c>
      <c r="D5" s="31">
        <v>0.097</v>
      </c>
      <c r="E5" s="31">
        <v>0.105</v>
      </c>
      <c r="F5" s="31">
        <v>0.115</v>
      </c>
      <c r="G5" s="31">
        <v>0.14</v>
      </c>
      <c r="H5" s="31">
        <v>0.15</v>
      </c>
      <c r="I5" s="31">
        <v>0.165</v>
      </c>
      <c r="J5" s="31">
        <v>0.18</v>
      </c>
      <c r="K5" s="31">
        <v>0.18</v>
      </c>
      <c r="L5" s="32">
        <v>0.18</v>
      </c>
    </row>
    <row r="6" spans="1:12" ht="10.5">
      <c r="A6" s="42">
        <f>A5+1</f>
        <v>5</v>
      </c>
      <c r="B6" s="19" t="s">
        <v>43</v>
      </c>
      <c r="C6" s="17">
        <v>0.34</v>
      </c>
      <c r="D6" s="17">
        <v>0.34</v>
      </c>
      <c r="E6" s="17">
        <v>0.34</v>
      </c>
      <c r="F6" s="17">
        <v>0.34</v>
      </c>
      <c r="G6" s="17">
        <v>0.34</v>
      </c>
      <c r="H6" s="17">
        <v>0.34</v>
      </c>
      <c r="I6" s="33">
        <v>0.2896</v>
      </c>
      <c r="J6" s="33">
        <v>0.2276</v>
      </c>
      <c r="K6" s="33">
        <v>0.1991</v>
      </c>
      <c r="L6" s="34">
        <v>0.177</v>
      </c>
    </row>
    <row r="7" spans="1:12" ht="10.5">
      <c r="A7" s="43">
        <f>A6+1</f>
        <v>6</v>
      </c>
      <c r="B7" s="15" t="s">
        <v>5</v>
      </c>
      <c r="C7" s="15">
        <v>0.94</v>
      </c>
      <c r="D7" s="15">
        <v>0.94</v>
      </c>
      <c r="E7" s="15">
        <v>0.94</v>
      </c>
      <c r="F7" s="15">
        <v>0.94</v>
      </c>
      <c r="G7" s="15">
        <v>0.94</v>
      </c>
      <c r="H7" s="15">
        <v>0.94</v>
      </c>
      <c r="I7" s="15">
        <v>0.94</v>
      </c>
      <c r="J7" s="15">
        <v>0.94</v>
      </c>
      <c r="K7" s="15">
        <v>0.94</v>
      </c>
      <c r="L7" s="22">
        <v>0.94</v>
      </c>
    </row>
    <row r="8" spans="1:12" ht="10.5">
      <c r="A8" s="44"/>
      <c r="B8" s="24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ht="10.5">
      <c r="A9" s="42">
        <f>A7+1</f>
        <v>7</v>
      </c>
      <c r="B9" s="19" t="s">
        <v>7</v>
      </c>
      <c r="C9" s="25">
        <v>2063</v>
      </c>
      <c r="D9" s="25">
        <v>2063</v>
      </c>
      <c r="E9" s="25">
        <v>2063</v>
      </c>
      <c r="F9" s="25">
        <v>2063</v>
      </c>
      <c r="G9" s="25">
        <v>2063</v>
      </c>
      <c r="H9" s="25">
        <v>2063</v>
      </c>
      <c r="I9" s="25">
        <v>2063</v>
      </c>
      <c r="J9" s="25">
        <v>2063</v>
      </c>
      <c r="K9" s="25">
        <v>2063</v>
      </c>
      <c r="L9" s="26">
        <v>2063</v>
      </c>
    </row>
    <row r="10" spans="1:12" ht="10.5">
      <c r="A10" s="42">
        <f aca="true" t="shared" si="3" ref="A10:A21">A9+1</f>
        <v>8</v>
      </c>
      <c r="B10" s="19" t="s">
        <v>8</v>
      </c>
      <c r="C10" s="25">
        <v>675</v>
      </c>
      <c r="D10" s="25">
        <v>675</v>
      </c>
      <c r="E10" s="25">
        <v>675</v>
      </c>
      <c r="F10" s="25">
        <v>675</v>
      </c>
      <c r="G10" s="25">
        <v>675</v>
      </c>
      <c r="H10" s="25">
        <v>675</v>
      </c>
      <c r="I10" s="25">
        <v>675</v>
      </c>
      <c r="J10" s="25">
        <v>675</v>
      </c>
      <c r="K10" s="25">
        <v>675</v>
      </c>
      <c r="L10" s="26">
        <v>675</v>
      </c>
    </row>
    <row r="11" spans="1:12" ht="10.5">
      <c r="A11" s="42">
        <f t="shared" si="3"/>
        <v>9</v>
      </c>
      <c r="B11" s="19" t="s">
        <v>9</v>
      </c>
      <c r="C11" s="25">
        <f>C4*C5</f>
        <v>0</v>
      </c>
      <c r="D11" s="25">
        <f aca="true" t="shared" si="4" ref="D11:L11">D4*D5</f>
        <v>159.662</v>
      </c>
      <c r="E11" s="25">
        <f t="shared" si="4"/>
        <v>345.66</v>
      </c>
      <c r="F11" s="25">
        <f t="shared" si="4"/>
        <v>567.8700000000001</v>
      </c>
      <c r="G11" s="25">
        <f t="shared" si="4"/>
        <v>921.7600000000002</v>
      </c>
      <c r="H11" s="25">
        <f t="shared" si="4"/>
        <v>1234.5</v>
      </c>
      <c r="I11" s="25">
        <f t="shared" si="4"/>
        <v>1629.54</v>
      </c>
      <c r="J11" s="25">
        <f t="shared" si="4"/>
        <v>2073.96</v>
      </c>
      <c r="K11" s="25">
        <f t="shared" si="4"/>
        <v>2370.24</v>
      </c>
      <c r="L11" s="26">
        <f t="shared" si="4"/>
        <v>2666.5199999999995</v>
      </c>
    </row>
    <row r="12" spans="1:12" ht="10.5">
      <c r="A12" s="42">
        <f t="shared" si="3"/>
        <v>10</v>
      </c>
      <c r="B12" s="19" t="s">
        <v>39</v>
      </c>
      <c r="C12" s="25">
        <f aca="true" t="shared" si="5" ref="C12:L12">C9-C10-C11</f>
        <v>1388</v>
      </c>
      <c r="D12" s="25">
        <f t="shared" si="5"/>
        <v>1228.338</v>
      </c>
      <c r="E12" s="25">
        <f t="shared" si="5"/>
        <v>1042.34</v>
      </c>
      <c r="F12" s="25">
        <f t="shared" si="5"/>
        <v>820.1299999999999</v>
      </c>
      <c r="G12" s="25">
        <f t="shared" si="5"/>
        <v>466.2399999999998</v>
      </c>
      <c r="H12" s="25">
        <f t="shared" si="5"/>
        <v>153.5</v>
      </c>
      <c r="I12" s="25">
        <f t="shared" si="5"/>
        <v>-241.53999999999996</v>
      </c>
      <c r="J12" s="25">
        <f t="shared" si="5"/>
        <v>-685.96</v>
      </c>
      <c r="K12" s="25">
        <f t="shared" si="5"/>
        <v>-982.2399999999998</v>
      </c>
      <c r="L12" s="26">
        <f t="shared" si="5"/>
        <v>-1278.5199999999995</v>
      </c>
    </row>
    <row r="13" spans="1:12" ht="10.5">
      <c r="A13" s="42">
        <f t="shared" si="3"/>
        <v>11</v>
      </c>
      <c r="B13" s="19" t="s">
        <v>11</v>
      </c>
      <c r="C13" s="25">
        <f aca="true" t="shared" si="6" ref="C13:H13">C12*C6</f>
        <v>471.92</v>
      </c>
      <c r="D13" s="25">
        <f t="shared" si="6"/>
        <v>417.63492</v>
      </c>
      <c r="E13" s="25">
        <f t="shared" si="6"/>
        <v>354.3956</v>
      </c>
      <c r="F13" s="25">
        <f t="shared" si="6"/>
        <v>278.8442</v>
      </c>
      <c r="G13" s="25">
        <f t="shared" si="6"/>
        <v>158.52159999999995</v>
      </c>
      <c r="H13" s="25">
        <f t="shared" si="6"/>
        <v>52.190000000000005</v>
      </c>
      <c r="I13" s="27">
        <f>I12*0.34</f>
        <v>-82.1236</v>
      </c>
      <c r="J13" s="27">
        <f>J12*0.34</f>
        <v>-233.22640000000004</v>
      </c>
      <c r="K13" s="27">
        <f>K12*0.34</f>
        <v>-333.9616</v>
      </c>
      <c r="L13" s="28">
        <f>L12*0.34</f>
        <v>-434.6967999999999</v>
      </c>
    </row>
    <row r="14" spans="1:12" s="7" customFormat="1" ht="10.5">
      <c r="A14" s="42">
        <f t="shared" si="3"/>
        <v>12</v>
      </c>
      <c r="B14" s="38" t="s">
        <v>12</v>
      </c>
      <c r="C14" s="45">
        <f aca="true" t="shared" si="7" ref="C14:L14">C12-C13</f>
        <v>916.0799999999999</v>
      </c>
      <c r="D14" s="45">
        <f t="shared" si="7"/>
        <v>810.70308</v>
      </c>
      <c r="E14" s="45">
        <f t="shared" si="7"/>
        <v>687.9443999999999</v>
      </c>
      <c r="F14" s="45">
        <f t="shared" si="7"/>
        <v>541.2857999999999</v>
      </c>
      <c r="G14" s="45">
        <f t="shared" si="7"/>
        <v>307.71839999999986</v>
      </c>
      <c r="H14" s="45">
        <f t="shared" si="7"/>
        <v>101.31</v>
      </c>
      <c r="I14" s="45">
        <f t="shared" si="7"/>
        <v>-159.41639999999995</v>
      </c>
      <c r="J14" s="45">
        <f t="shared" si="7"/>
        <v>-452.7336</v>
      </c>
      <c r="K14" s="45">
        <f t="shared" si="7"/>
        <v>-648.2783999999998</v>
      </c>
      <c r="L14" s="46">
        <f t="shared" si="7"/>
        <v>-843.8231999999996</v>
      </c>
    </row>
    <row r="15" spans="1:12" ht="10.5">
      <c r="A15" s="42">
        <f t="shared" si="3"/>
        <v>13</v>
      </c>
      <c r="B15" s="19" t="s">
        <v>40</v>
      </c>
      <c r="C15" s="25">
        <f aca="true" t="shared" si="8" ref="C15:L15">C10</f>
        <v>675</v>
      </c>
      <c r="D15" s="25">
        <f t="shared" si="8"/>
        <v>675</v>
      </c>
      <c r="E15" s="25">
        <f t="shared" si="8"/>
        <v>675</v>
      </c>
      <c r="F15" s="25">
        <f t="shared" si="8"/>
        <v>675</v>
      </c>
      <c r="G15" s="25">
        <f t="shared" si="8"/>
        <v>675</v>
      </c>
      <c r="H15" s="25">
        <f t="shared" si="8"/>
        <v>675</v>
      </c>
      <c r="I15" s="25">
        <f t="shared" si="8"/>
        <v>675</v>
      </c>
      <c r="J15" s="25">
        <f t="shared" si="8"/>
        <v>675</v>
      </c>
      <c r="K15" s="25">
        <f t="shared" si="8"/>
        <v>675</v>
      </c>
      <c r="L15" s="26">
        <f t="shared" si="8"/>
        <v>675</v>
      </c>
    </row>
    <row r="16" spans="1:12" ht="10.5">
      <c r="A16" s="42">
        <f t="shared" si="3"/>
        <v>14</v>
      </c>
      <c r="B16" s="19" t="s">
        <v>41</v>
      </c>
      <c r="C16" s="25">
        <v>800</v>
      </c>
      <c r="D16" s="25">
        <v>800</v>
      </c>
      <c r="E16" s="25">
        <v>800</v>
      </c>
      <c r="F16" s="25">
        <v>800</v>
      </c>
      <c r="G16" s="25">
        <v>800</v>
      </c>
      <c r="H16" s="25">
        <v>800</v>
      </c>
      <c r="I16" s="25">
        <v>800</v>
      </c>
      <c r="J16" s="25">
        <v>800</v>
      </c>
      <c r="K16" s="25">
        <v>800</v>
      </c>
      <c r="L16" s="26">
        <v>800</v>
      </c>
    </row>
    <row r="17" spans="1:12" ht="10.5">
      <c r="A17" s="42">
        <f t="shared" si="3"/>
        <v>15</v>
      </c>
      <c r="B17" s="19" t="s">
        <v>32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6">
        <v>0</v>
      </c>
    </row>
    <row r="18" spans="1:12" ht="10.5">
      <c r="A18" s="42">
        <f t="shared" si="3"/>
        <v>16</v>
      </c>
      <c r="B18" s="19" t="s">
        <v>33</v>
      </c>
      <c r="C18" s="25">
        <f>C4*C21</f>
        <v>0</v>
      </c>
      <c r="D18" s="25">
        <f aca="true" t="shared" si="9" ref="D18:L18">D4*D21</f>
        <v>145.8356</v>
      </c>
      <c r="E18" s="25">
        <f t="shared" si="9"/>
        <v>291.67120000000006</v>
      </c>
      <c r="F18" s="25">
        <f t="shared" si="9"/>
        <v>437.50680000000006</v>
      </c>
      <c r="G18" s="25">
        <f t="shared" si="9"/>
        <v>583.3424000000001</v>
      </c>
      <c r="H18" s="25">
        <f t="shared" si="9"/>
        <v>729.178</v>
      </c>
      <c r="I18" s="25">
        <f t="shared" si="9"/>
        <v>875.0136</v>
      </c>
      <c r="J18" s="25">
        <f t="shared" si="9"/>
        <v>1020.8492</v>
      </c>
      <c r="K18" s="25">
        <f t="shared" si="9"/>
        <v>1166.6847999999998</v>
      </c>
      <c r="L18" s="26">
        <f t="shared" si="9"/>
        <v>1312.5203999999999</v>
      </c>
    </row>
    <row r="19" spans="1:12" s="7" customFormat="1" ht="10.5">
      <c r="A19" s="42">
        <f t="shared" si="3"/>
        <v>17</v>
      </c>
      <c r="B19" s="29" t="s">
        <v>37</v>
      </c>
      <c r="C19" s="27">
        <f>C14+C15-C16-C17+C18</f>
        <v>791.0799999999999</v>
      </c>
      <c r="D19" s="27">
        <f aca="true" t="shared" si="10" ref="D19:L19">D14+D15-D16-D17+D18</f>
        <v>831.53868</v>
      </c>
      <c r="E19" s="27">
        <f t="shared" si="10"/>
        <v>854.6155999999999</v>
      </c>
      <c r="F19" s="27">
        <f t="shared" si="10"/>
        <v>853.7926</v>
      </c>
      <c r="G19" s="27">
        <f t="shared" si="10"/>
        <v>766.0608</v>
      </c>
      <c r="H19" s="27">
        <f t="shared" si="10"/>
        <v>705.4879999999999</v>
      </c>
      <c r="I19" s="27">
        <f t="shared" si="10"/>
        <v>590.5972</v>
      </c>
      <c r="J19" s="27">
        <f t="shared" si="10"/>
        <v>443.1156</v>
      </c>
      <c r="K19" s="27">
        <f t="shared" si="10"/>
        <v>393.40639999999996</v>
      </c>
      <c r="L19" s="28">
        <f t="shared" si="10"/>
        <v>343.6972000000003</v>
      </c>
    </row>
    <row r="20" spans="1:12" s="7" customFormat="1" ht="10.5">
      <c r="A20" s="42">
        <f t="shared" si="3"/>
        <v>18</v>
      </c>
      <c r="B20" s="29" t="s">
        <v>16</v>
      </c>
      <c r="C20" s="27">
        <f>C19</f>
        <v>791.0799999999999</v>
      </c>
      <c r="D20" s="27">
        <f aca="true" t="shared" si="11" ref="D20:L20">C20</f>
        <v>791.0799999999999</v>
      </c>
      <c r="E20" s="27">
        <f t="shared" si="11"/>
        <v>791.0799999999999</v>
      </c>
      <c r="F20" s="27">
        <f t="shared" si="11"/>
        <v>791.0799999999999</v>
      </c>
      <c r="G20" s="27">
        <f t="shared" si="11"/>
        <v>791.0799999999999</v>
      </c>
      <c r="H20" s="27">
        <f t="shared" si="11"/>
        <v>791.0799999999999</v>
      </c>
      <c r="I20" s="27">
        <f t="shared" si="11"/>
        <v>791.0799999999999</v>
      </c>
      <c r="J20" s="27">
        <f t="shared" si="11"/>
        <v>791.0799999999999</v>
      </c>
      <c r="K20" s="27">
        <f t="shared" si="11"/>
        <v>791.0799999999999</v>
      </c>
      <c r="L20" s="28">
        <f t="shared" si="11"/>
        <v>791.0799999999999</v>
      </c>
    </row>
    <row r="21" spans="1:12" ht="10.5">
      <c r="A21" s="43">
        <f t="shared" si="3"/>
        <v>19</v>
      </c>
      <c r="B21" s="15" t="s">
        <v>42</v>
      </c>
      <c r="C21" s="16">
        <v>0.0886</v>
      </c>
      <c r="D21" s="16">
        <v>0.0886</v>
      </c>
      <c r="E21" s="16">
        <v>0.0886</v>
      </c>
      <c r="F21" s="16">
        <v>0.0886</v>
      </c>
      <c r="G21" s="16">
        <v>0.0886</v>
      </c>
      <c r="H21" s="16">
        <v>0.0886</v>
      </c>
      <c r="I21" s="16">
        <v>0.0886</v>
      </c>
      <c r="J21" s="16">
        <v>0.0886</v>
      </c>
      <c r="K21" s="16">
        <v>0.0886</v>
      </c>
      <c r="L21" s="30">
        <v>0.0886</v>
      </c>
    </row>
    <row r="24" ht="15.75">
      <c r="F24" s="47"/>
    </row>
    <row r="25" ht="13.5" thickBot="1">
      <c r="B25" s="64" t="s">
        <v>18</v>
      </c>
    </row>
    <row r="26" spans="1:12" s="51" customFormat="1" ht="13.5" thickBot="1">
      <c r="A26" s="48"/>
      <c r="B26" s="49" t="s">
        <v>0</v>
      </c>
      <c r="C26" s="49">
        <v>0</v>
      </c>
      <c r="D26" s="49">
        <f aca="true" t="shared" si="12" ref="D26:L26">C26+0.1</f>
        <v>0.1</v>
      </c>
      <c r="E26" s="49">
        <f t="shared" si="12"/>
        <v>0.2</v>
      </c>
      <c r="F26" s="49">
        <f t="shared" si="12"/>
        <v>0.30000000000000004</v>
      </c>
      <c r="G26" s="49">
        <f t="shared" si="12"/>
        <v>0.4</v>
      </c>
      <c r="H26" s="49">
        <f t="shared" si="12"/>
        <v>0.5</v>
      </c>
      <c r="I26" s="49">
        <f t="shared" si="12"/>
        <v>0.6</v>
      </c>
      <c r="J26" s="49">
        <f t="shared" si="12"/>
        <v>0.7</v>
      </c>
      <c r="K26" s="49">
        <f t="shared" si="12"/>
        <v>0.7999999999999999</v>
      </c>
      <c r="L26" s="50">
        <f t="shared" si="12"/>
        <v>0.8999999999999999</v>
      </c>
    </row>
    <row r="27" spans="1:12" s="57" customFormat="1" ht="12.75">
      <c r="A27" s="52">
        <f>A21+1</f>
        <v>20</v>
      </c>
      <c r="B27" s="53" t="s">
        <v>19</v>
      </c>
      <c r="C27" s="54">
        <f>C7*(1+(1-C6)*C3)</f>
        <v>0.94</v>
      </c>
      <c r="D27" s="55">
        <f aca="true" t="shared" si="13" ref="D27:L27">D7*(1+(1-D6)*D3)</f>
        <v>1.0089333333333332</v>
      </c>
      <c r="E27" s="55">
        <f t="shared" si="13"/>
        <v>1.0951</v>
      </c>
      <c r="F27" s="55">
        <f t="shared" si="13"/>
        <v>1.2058857142857142</v>
      </c>
      <c r="G27" s="55">
        <f t="shared" si="13"/>
        <v>1.3536</v>
      </c>
      <c r="H27" s="55">
        <f t="shared" si="13"/>
        <v>1.5603999999999998</v>
      </c>
      <c r="I27" s="55">
        <f t="shared" si="13"/>
        <v>1.9416639999999998</v>
      </c>
      <c r="J27" s="55">
        <f t="shared" si="13"/>
        <v>2.634130666666666</v>
      </c>
      <c r="K27" s="55">
        <f t="shared" si="13"/>
        <v>3.951383999999998</v>
      </c>
      <c r="L27" s="56">
        <f t="shared" si="13"/>
        <v>7.902579999999993</v>
      </c>
    </row>
    <row r="28" spans="1:12" s="57" customFormat="1" ht="12.75">
      <c r="A28" s="58">
        <f aca="true" t="shared" si="14" ref="A28:A33">A27+1</f>
        <v>21</v>
      </c>
      <c r="B28" s="53" t="s">
        <v>20</v>
      </c>
      <c r="C28" s="59">
        <v>0.055</v>
      </c>
      <c r="D28" s="59">
        <v>0.055</v>
      </c>
      <c r="E28" s="59">
        <v>0.055</v>
      </c>
      <c r="F28" s="59">
        <v>0.055</v>
      </c>
      <c r="G28" s="59">
        <v>0.055</v>
      </c>
      <c r="H28" s="59">
        <v>0.055</v>
      </c>
      <c r="I28" s="59">
        <v>0.055</v>
      </c>
      <c r="J28" s="59">
        <v>0.055</v>
      </c>
      <c r="K28" s="59">
        <v>0.055</v>
      </c>
      <c r="L28" s="60">
        <v>0.055</v>
      </c>
    </row>
    <row r="29" spans="1:12" s="57" customFormat="1" ht="14.25">
      <c r="A29" s="58">
        <f t="shared" si="14"/>
        <v>22</v>
      </c>
      <c r="B29" s="53" t="s">
        <v>45</v>
      </c>
      <c r="C29" s="59">
        <v>0.09</v>
      </c>
      <c r="D29" s="59">
        <v>0.09</v>
      </c>
      <c r="E29" s="59">
        <v>0.09</v>
      </c>
      <c r="F29" s="59">
        <v>0.09</v>
      </c>
      <c r="G29" s="59">
        <v>0.09</v>
      </c>
      <c r="H29" s="59">
        <v>0.09</v>
      </c>
      <c r="I29" s="59">
        <v>0.09</v>
      </c>
      <c r="J29" s="59">
        <v>0.09</v>
      </c>
      <c r="K29" s="59">
        <v>0.09</v>
      </c>
      <c r="L29" s="60">
        <v>0.09</v>
      </c>
    </row>
    <row r="30" spans="1:12" s="64" customFormat="1" ht="12.75">
      <c r="A30" s="58">
        <f t="shared" si="14"/>
        <v>23</v>
      </c>
      <c r="B30" s="61" t="s">
        <v>35</v>
      </c>
      <c r="C30" s="62">
        <f>C29+C28*C27</f>
        <v>0.1417</v>
      </c>
      <c r="D30" s="62">
        <f aca="true" t="shared" si="15" ref="D30:L30">D29+D28*D27</f>
        <v>0.14549133333333333</v>
      </c>
      <c r="E30" s="62">
        <f t="shared" si="15"/>
        <v>0.1502305</v>
      </c>
      <c r="F30" s="62">
        <f t="shared" si="15"/>
        <v>0.1563237142857143</v>
      </c>
      <c r="G30" s="62">
        <f t="shared" si="15"/>
        <v>0.16444799999999998</v>
      </c>
      <c r="H30" s="62">
        <f t="shared" si="15"/>
        <v>0.17582199999999998</v>
      </c>
      <c r="I30" s="62">
        <f t="shared" si="15"/>
        <v>0.19679152</v>
      </c>
      <c r="J30" s="62">
        <f t="shared" si="15"/>
        <v>0.23487718666666663</v>
      </c>
      <c r="K30" s="62">
        <f t="shared" si="15"/>
        <v>0.30732611999999987</v>
      </c>
      <c r="L30" s="63">
        <f t="shared" si="15"/>
        <v>0.5246418999999997</v>
      </c>
    </row>
    <row r="31" spans="1:12" s="64" customFormat="1" ht="12.75">
      <c r="A31" s="58">
        <f t="shared" si="14"/>
        <v>24</v>
      </c>
      <c r="B31" s="61" t="s">
        <v>22</v>
      </c>
      <c r="C31" s="62">
        <f>C5*(1-C6)*C2+C30*(1-C2)</f>
        <v>0.1417</v>
      </c>
      <c r="D31" s="62">
        <f aca="true" t="shared" si="16" ref="D31:L31">D5*(1-D6)*D2+D30*(1-D2)</f>
        <v>0.1373442</v>
      </c>
      <c r="E31" s="62">
        <f t="shared" si="16"/>
        <v>0.1340444</v>
      </c>
      <c r="F31" s="62">
        <f t="shared" si="16"/>
        <v>0.1321966</v>
      </c>
      <c r="G31" s="62">
        <f t="shared" si="16"/>
        <v>0.1356288</v>
      </c>
      <c r="H31" s="62">
        <f t="shared" si="16"/>
        <v>0.13741099999999998</v>
      </c>
      <c r="I31" s="62">
        <f t="shared" si="16"/>
        <v>0.149046208</v>
      </c>
      <c r="J31" s="62">
        <f t="shared" si="16"/>
        <v>0.167785556</v>
      </c>
      <c r="K31" s="62">
        <f t="shared" si="16"/>
        <v>0.17679482399999996</v>
      </c>
      <c r="L31" s="63">
        <f t="shared" si="16"/>
        <v>0.18579019</v>
      </c>
    </row>
    <row r="32" spans="1:12" s="57" customFormat="1" ht="12.75">
      <c r="A32" s="58">
        <f t="shared" si="14"/>
        <v>25</v>
      </c>
      <c r="B32" s="53" t="s">
        <v>23</v>
      </c>
      <c r="C32" s="65">
        <f aca="true" t="shared" si="17" ref="C32:L32">C20*(1+C21)/(C31-C21)</f>
        <v>16217.884896421847</v>
      </c>
      <c r="D32" s="65">
        <f t="shared" si="17"/>
        <v>17667.12117544241</v>
      </c>
      <c r="E32" s="65">
        <f t="shared" si="17"/>
        <v>18949.962767689743</v>
      </c>
      <c r="F32" s="65">
        <f t="shared" si="17"/>
        <v>19753.138731001956</v>
      </c>
      <c r="G32" s="65">
        <f t="shared" si="17"/>
        <v>18311.538631646992</v>
      </c>
      <c r="H32" s="65">
        <f t="shared" si="17"/>
        <v>17642.942943189042</v>
      </c>
      <c r="I32" s="65">
        <f t="shared" si="17"/>
        <v>14246.876958766376</v>
      </c>
      <c r="J32" s="65">
        <f t="shared" si="17"/>
        <v>10875.338022505011</v>
      </c>
      <c r="K32" s="65">
        <f t="shared" si="17"/>
        <v>9764.40168416233</v>
      </c>
      <c r="L32" s="66">
        <f t="shared" si="17"/>
        <v>8860.664723466432</v>
      </c>
    </row>
    <row r="33" spans="1:12" s="64" customFormat="1" ht="12.75">
      <c r="A33" s="58">
        <f t="shared" si="14"/>
        <v>26</v>
      </c>
      <c r="B33" s="67" t="s">
        <v>47</v>
      </c>
      <c r="C33" s="68">
        <f>C32-C4</f>
        <v>16217.884896421847</v>
      </c>
      <c r="D33" s="68">
        <f aca="true" t="shared" si="18" ref="D33:L33">D32-D4</f>
        <v>16021.121175442411</v>
      </c>
      <c r="E33" s="68">
        <f t="shared" si="18"/>
        <v>15657.962767689743</v>
      </c>
      <c r="F33" s="68">
        <f t="shared" si="18"/>
        <v>14815.138731001956</v>
      </c>
      <c r="G33" s="68">
        <f t="shared" si="18"/>
        <v>11727.538631646992</v>
      </c>
      <c r="H33" s="68">
        <f t="shared" si="18"/>
        <v>9412.942943189042</v>
      </c>
      <c r="I33" s="68">
        <f t="shared" si="18"/>
        <v>4370.8769587663755</v>
      </c>
      <c r="J33" s="68">
        <f t="shared" si="18"/>
        <v>-646.6619774949886</v>
      </c>
      <c r="K33" s="68">
        <f t="shared" si="18"/>
        <v>-3403.5983158376675</v>
      </c>
      <c r="L33" s="69">
        <f t="shared" si="18"/>
        <v>-5953.335276533566</v>
      </c>
    </row>
    <row r="34" spans="1:12" s="64" customFormat="1" ht="12.75">
      <c r="A34" s="70">
        <f>A33+1</f>
        <v>27</v>
      </c>
      <c r="B34" s="71" t="s">
        <v>34</v>
      </c>
      <c r="C34" s="72">
        <f aca="true" t="shared" si="19" ref="C34:L34">C19*(1+C21)/(C30-C21)</f>
        <v>16217.884896421847</v>
      </c>
      <c r="D34" s="72">
        <f t="shared" si="19"/>
        <v>15911.263702403412</v>
      </c>
      <c r="E34" s="72">
        <f t="shared" si="19"/>
        <v>15095.359313327004</v>
      </c>
      <c r="F34" s="72">
        <f t="shared" si="19"/>
        <v>13723.975924280583</v>
      </c>
      <c r="G34" s="72">
        <f t="shared" si="19"/>
        <v>10994.802590444047</v>
      </c>
      <c r="H34" s="72">
        <f t="shared" si="19"/>
        <v>8805.051899750064</v>
      </c>
      <c r="I34" s="72">
        <f t="shared" si="19"/>
        <v>5942.463068454904</v>
      </c>
      <c r="J34" s="72">
        <f t="shared" si="19"/>
        <v>3297.6819772944327</v>
      </c>
      <c r="K34" s="72">
        <f t="shared" si="19"/>
        <v>1957.983834029517</v>
      </c>
      <c r="L34" s="73">
        <f t="shared" si="19"/>
        <v>858.0569250799078</v>
      </c>
    </row>
    <row r="38" ht="10.5">
      <c r="B38" s="1" t="s">
        <v>46</v>
      </c>
    </row>
    <row r="39" ht="11.25" thickBot="1"/>
    <row r="40" spans="1:12" s="3" customFormat="1" ht="11.25" thickBot="1">
      <c r="A40" s="35"/>
      <c r="B40" s="13" t="s">
        <v>0</v>
      </c>
      <c r="C40" s="13">
        <v>0</v>
      </c>
      <c r="D40" s="13">
        <f aca="true" t="shared" si="20" ref="D40:L40">C40+0.1</f>
        <v>0.1</v>
      </c>
      <c r="E40" s="13">
        <f t="shared" si="20"/>
        <v>0.2</v>
      </c>
      <c r="F40" s="13">
        <f t="shared" si="20"/>
        <v>0.30000000000000004</v>
      </c>
      <c r="G40" s="13">
        <f t="shared" si="20"/>
        <v>0.4</v>
      </c>
      <c r="H40" s="13">
        <f t="shared" si="20"/>
        <v>0.5</v>
      </c>
      <c r="I40" s="13">
        <f t="shared" si="20"/>
        <v>0.6</v>
      </c>
      <c r="J40" s="13">
        <f t="shared" si="20"/>
        <v>0.7</v>
      </c>
      <c r="K40" s="13">
        <f t="shared" si="20"/>
        <v>0.7999999999999999</v>
      </c>
      <c r="L40" s="14">
        <f t="shared" si="20"/>
        <v>0.8999999999999999</v>
      </c>
    </row>
    <row r="41" spans="1:12" ht="10.5">
      <c r="A41" s="23">
        <v>9</v>
      </c>
      <c r="B41" s="19" t="str">
        <f>B50</f>
        <v>Intereses**</v>
      </c>
      <c r="C41" s="36">
        <f aca="true" t="shared" si="21" ref="C41:L41">C50</f>
        <v>0</v>
      </c>
      <c r="D41" s="36">
        <f t="shared" si="21"/>
        <v>146.66727907404007</v>
      </c>
      <c r="E41" s="36">
        <f t="shared" si="21"/>
        <v>317.5270990262723</v>
      </c>
      <c r="F41" s="36">
        <f t="shared" si="21"/>
        <v>521.6516626860189</v>
      </c>
      <c r="G41" s="36">
        <f t="shared" si="21"/>
        <v>846.7389307367263</v>
      </c>
      <c r="H41" s="36">
        <f t="shared" si="21"/>
        <v>1134.025353665258</v>
      </c>
      <c r="I41" s="36">
        <f t="shared" si="21"/>
        <v>1496.9134668381407</v>
      </c>
      <c r="J41" s="36">
        <f t="shared" si="21"/>
        <v>1905.1625941576337</v>
      </c>
      <c r="K41" s="36">
        <f t="shared" si="21"/>
        <v>2177.3286790372954</v>
      </c>
      <c r="L41" s="37">
        <f t="shared" si="21"/>
        <v>2449.4947639169573</v>
      </c>
    </row>
    <row r="42" spans="1:12" ht="10.5">
      <c r="A42" s="23">
        <v>16</v>
      </c>
      <c r="B42" s="19" t="str">
        <f>B57</f>
        <v> + Aumento de deuda</v>
      </c>
      <c r="C42" s="36">
        <f aca="true" t="shared" si="22" ref="C42:L42">C57</f>
        <v>0</v>
      </c>
      <c r="D42" s="36">
        <f t="shared" si="22"/>
        <v>133.96619511298914</v>
      </c>
      <c r="E42" s="36">
        <f t="shared" si="22"/>
        <v>267.93239022597834</v>
      </c>
      <c r="F42" s="36">
        <f t="shared" si="22"/>
        <v>401.89858533896756</v>
      </c>
      <c r="G42" s="36">
        <f t="shared" si="22"/>
        <v>535.8647804519567</v>
      </c>
      <c r="H42" s="36">
        <f t="shared" si="22"/>
        <v>669.8309755649458</v>
      </c>
      <c r="I42" s="36">
        <f t="shared" si="22"/>
        <v>803.7971706779349</v>
      </c>
      <c r="J42" s="36">
        <f t="shared" si="22"/>
        <v>937.763365790924</v>
      </c>
      <c r="K42" s="36">
        <f t="shared" si="22"/>
        <v>1071.7295609039131</v>
      </c>
      <c r="L42" s="37">
        <f t="shared" si="22"/>
        <v>1205.6957560169021</v>
      </c>
    </row>
    <row r="43" spans="1:12" ht="10.5">
      <c r="A43" s="38">
        <v>17</v>
      </c>
      <c r="B43" s="15" t="str">
        <f>B58</f>
        <v>CFac</v>
      </c>
      <c r="C43" s="39">
        <f aca="true" t="shared" si="23" ref="C43:L43">C58</f>
        <v>791.0799999999999</v>
      </c>
      <c r="D43" s="39">
        <f t="shared" si="23"/>
        <v>828.2457909241226</v>
      </c>
      <c r="E43" s="39">
        <f t="shared" si="23"/>
        <v>849.4445048686385</v>
      </c>
      <c r="F43" s="39">
        <f t="shared" si="23"/>
        <v>848.6884879661951</v>
      </c>
      <c r="G43" s="39">
        <f t="shared" si="23"/>
        <v>768.0970861657172</v>
      </c>
      <c r="H43" s="39">
        <f t="shared" si="23"/>
        <v>712.4542421458755</v>
      </c>
      <c r="I43" s="39">
        <f t="shared" si="23"/>
        <v>601.4250438361197</v>
      </c>
      <c r="J43" s="39">
        <f t="shared" si="23"/>
        <v>413.3069780635677</v>
      </c>
      <c r="K43" s="39">
        <f t="shared" si="23"/>
        <v>314.5562218629433</v>
      </c>
      <c r="L43" s="40">
        <f t="shared" si="23"/>
        <v>207.08556531324632</v>
      </c>
    </row>
    <row r="44" spans="2:12" ht="10.5">
      <c r="B44" s="1" t="s">
        <v>38</v>
      </c>
      <c r="C44" s="9">
        <f>C75</f>
        <v>16217.884896421847</v>
      </c>
      <c r="D44" s="9">
        <f aca="true" t="shared" si="24" ref="D44:L44">D75</f>
        <v>16065.312165725052</v>
      </c>
      <c r="E44" s="9">
        <f t="shared" si="24"/>
        <v>15912.739435028256</v>
      </c>
      <c r="F44" s="9">
        <f t="shared" si="24"/>
        <v>15760.166704331448</v>
      </c>
      <c r="G44" s="9">
        <f t="shared" si="24"/>
        <v>15607.593973634644</v>
      </c>
      <c r="H44" s="9">
        <f t="shared" si="24"/>
        <v>15455.021242937859</v>
      </c>
      <c r="I44" s="9">
        <f t="shared" si="24"/>
        <v>13974.176729190189</v>
      </c>
      <c r="J44" s="9">
        <f t="shared" si="24"/>
        <v>11693.90938305084</v>
      </c>
      <c r="K44" s="9">
        <f t="shared" si="24"/>
        <v>10046.15240979284</v>
      </c>
      <c r="L44" s="9">
        <f t="shared" si="24"/>
        <v>8401.030896421837</v>
      </c>
    </row>
    <row r="47" ht="10.5">
      <c r="B47" s="11" t="s">
        <v>6</v>
      </c>
    </row>
    <row r="48" spans="1:12" ht="10.5">
      <c r="A48" s="12">
        <f>A34+1</f>
        <v>28</v>
      </c>
      <c r="B48" s="1" t="s">
        <v>7</v>
      </c>
      <c r="C48" s="9">
        <v>2063</v>
      </c>
      <c r="D48" s="9">
        <v>2063</v>
      </c>
      <c r="E48" s="9">
        <v>2063</v>
      </c>
      <c r="F48" s="9">
        <v>2063</v>
      </c>
      <c r="G48" s="9">
        <v>2063</v>
      </c>
      <c r="H48" s="9">
        <v>2063</v>
      </c>
      <c r="I48" s="9">
        <v>2063</v>
      </c>
      <c r="J48" s="9">
        <v>2063</v>
      </c>
      <c r="K48" s="9">
        <v>2063</v>
      </c>
      <c r="L48" s="9">
        <v>2063</v>
      </c>
    </row>
    <row r="49" spans="1:12" ht="10.5">
      <c r="A49" s="12">
        <f aca="true" t="shared" si="25" ref="A49:A60">A48+1</f>
        <v>29</v>
      </c>
      <c r="B49" s="1" t="s">
        <v>8</v>
      </c>
      <c r="C49" s="9">
        <v>675</v>
      </c>
      <c r="D49" s="9">
        <v>675</v>
      </c>
      <c r="E49" s="9">
        <v>675</v>
      </c>
      <c r="F49" s="9">
        <v>675</v>
      </c>
      <c r="G49" s="9">
        <v>675</v>
      </c>
      <c r="H49" s="9">
        <v>675</v>
      </c>
      <c r="I49" s="9">
        <v>675</v>
      </c>
      <c r="J49" s="9">
        <v>675</v>
      </c>
      <c r="K49" s="9">
        <v>675</v>
      </c>
      <c r="L49" s="9">
        <v>675</v>
      </c>
    </row>
    <row r="50" spans="1:12" ht="10.5">
      <c r="A50" s="12">
        <f t="shared" si="25"/>
        <v>30</v>
      </c>
      <c r="B50" s="7" t="s">
        <v>9</v>
      </c>
      <c r="C50" s="9">
        <f>C62*C65/(1+C60)</f>
        <v>0</v>
      </c>
      <c r="D50" s="9">
        <f aca="true" t="shared" si="26" ref="D50:L50">D62*D65/(1+D60)</f>
        <v>146.66727907404007</v>
      </c>
      <c r="E50" s="9">
        <f t="shared" si="26"/>
        <v>317.5270990262723</v>
      </c>
      <c r="F50" s="9">
        <f t="shared" si="26"/>
        <v>521.6516626860189</v>
      </c>
      <c r="G50" s="9">
        <f t="shared" si="26"/>
        <v>846.7389307367263</v>
      </c>
      <c r="H50" s="9">
        <f t="shared" si="26"/>
        <v>1134.025353665258</v>
      </c>
      <c r="I50" s="9">
        <f t="shared" si="26"/>
        <v>1496.9134668381407</v>
      </c>
      <c r="J50" s="9">
        <f t="shared" si="26"/>
        <v>1905.1625941576337</v>
      </c>
      <c r="K50" s="9">
        <f t="shared" si="26"/>
        <v>2177.3286790372954</v>
      </c>
      <c r="L50" s="9">
        <f t="shared" si="26"/>
        <v>2449.4947639169573</v>
      </c>
    </row>
    <row r="51" spans="1:12" ht="10.5">
      <c r="A51" s="12">
        <f t="shared" si="25"/>
        <v>31</v>
      </c>
      <c r="B51" s="1" t="s">
        <v>10</v>
      </c>
      <c r="C51" s="9">
        <f aca="true" t="shared" si="27" ref="C51:L51">C48-C49-C50</f>
        <v>1388</v>
      </c>
      <c r="D51" s="9">
        <f t="shared" si="27"/>
        <v>1241.3327209259598</v>
      </c>
      <c r="E51" s="9">
        <f t="shared" si="27"/>
        <v>1070.4729009737277</v>
      </c>
      <c r="F51" s="9">
        <f t="shared" si="27"/>
        <v>866.3483373139811</v>
      </c>
      <c r="G51" s="9">
        <f t="shared" si="27"/>
        <v>541.2610692632737</v>
      </c>
      <c r="H51" s="9">
        <f t="shared" si="27"/>
        <v>253.97464633474192</v>
      </c>
      <c r="I51" s="9">
        <f t="shared" si="27"/>
        <v>-108.91346683814072</v>
      </c>
      <c r="J51" s="9">
        <f t="shared" si="27"/>
        <v>-517.1625941576337</v>
      </c>
      <c r="K51" s="9">
        <f t="shared" si="27"/>
        <v>-789.3286790372954</v>
      </c>
      <c r="L51" s="9">
        <f t="shared" si="27"/>
        <v>-1061.4947639169573</v>
      </c>
    </row>
    <row r="52" spans="1:12" ht="10.5">
      <c r="A52" s="12">
        <f t="shared" si="25"/>
        <v>32</v>
      </c>
      <c r="B52" s="1" t="s">
        <v>11</v>
      </c>
      <c r="C52" s="9">
        <f aca="true" t="shared" si="28" ref="C52:L52">C51*C6</f>
        <v>471.92</v>
      </c>
      <c r="D52" s="9">
        <f t="shared" si="28"/>
        <v>422.0531251148264</v>
      </c>
      <c r="E52" s="9">
        <f t="shared" si="28"/>
        <v>363.9607863310675</v>
      </c>
      <c r="F52" s="9">
        <f t="shared" si="28"/>
        <v>294.5584346867536</v>
      </c>
      <c r="G52" s="9">
        <f t="shared" si="28"/>
        <v>184.0287635495131</v>
      </c>
      <c r="H52" s="9">
        <f t="shared" si="28"/>
        <v>86.35137975381225</v>
      </c>
      <c r="I52" s="10">
        <f t="shared" si="28"/>
        <v>-31.541339996325554</v>
      </c>
      <c r="J52" s="10">
        <f t="shared" si="28"/>
        <v>-117.70620643027743</v>
      </c>
      <c r="K52" s="10">
        <f t="shared" si="28"/>
        <v>-157.15533999632552</v>
      </c>
      <c r="L52" s="10">
        <f t="shared" si="28"/>
        <v>-187.88457321330142</v>
      </c>
    </row>
    <row r="53" spans="1:12" s="7" customFormat="1" ht="10.5">
      <c r="A53" s="12">
        <f t="shared" si="25"/>
        <v>33</v>
      </c>
      <c r="B53" s="7" t="s">
        <v>12</v>
      </c>
      <c r="C53" s="10">
        <f aca="true" t="shared" si="29" ref="C53:L53">C51-C52</f>
        <v>916.0799999999999</v>
      </c>
      <c r="D53" s="10">
        <f t="shared" si="29"/>
        <v>819.2795958111335</v>
      </c>
      <c r="E53" s="10">
        <f t="shared" si="29"/>
        <v>706.5121146426602</v>
      </c>
      <c r="F53" s="10">
        <f t="shared" si="29"/>
        <v>571.7899026272275</v>
      </c>
      <c r="G53" s="10">
        <f t="shared" si="29"/>
        <v>357.23230571376064</v>
      </c>
      <c r="H53" s="10">
        <f t="shared" si="29"/>
        <v>167.62326658092968</v>
      </c>
      <c r="I53" s="10">
        <f t="shared" si="29"/>
        <v>-77.37212684181517</v>
      </c>
      <c r="J53" s="10">
        <f t="shared" si="29"/>
        <v>-399.4563877273563</v>
      </c>
      <c r="K53" s="10">
        <f t="shared" si="29"/>
        <v>-632.1733390409698</v>
      </c>
      <c r="L53" s="10">
        <f t="shared" si="29"/>
        <v>-873.6101907036558</v>
      </c>
    </row>
    <row r="54" spans="1:12" ht="10.5">
      <c r="A54" s="12">
        <f t="shared" si="25"/>
        <v>34</v>
      </c>
      <c r="B54" s="1" t="s">
        <v>13</v>
      </c>
      <c r="C54" s="9">
        <f aca="true" t="shared" si="30" ref="C54:L54">C49</f>
        <v>675</v>
      </c>
      <c r="D54" s="9">
        <f t="shared" si="30"/>
        <v>675</v>
      </c>
      <c r="E54" s="9">
        <f t="shared" si="30"/>
        <v>675</v>
      </c>
      <c r="F54" s="9">
        <f t="shared" si="30"/>
        <v>675</v>
      </c>
      <c r="G54" s="9">
        <f t="shared" si="30"/>
        <v>675</v>
      </c>
      <c r="H54" s="9">
        <f t="shared" si="30"/>
        <v>675</v>
      </c>
      <c r="I54" s="9">
        <f t="shared" si="30"/>
        <v>675</v>
      </c>
      <c r="J54" s="9">
        <f t="shared" si="30"/>
        <v>675</v>
      </c>
      <c r="K54" s="9">
        <f t="shared" si="30"/>
        <v>675</v>
      </c>
      <c r="L54" s="9">
        <f t="shared" si="30"/>
        <v>675</v>
      </c>
    </row>
    <row r="55" spans="1:12" ht="10.5">
      <c r="A55" s="12">
        <f t="shared" si="25"/>
        <v>35</v>
      </c>
      <c r="B55" s="1" t="s">
        <v>14</v>
      </c>
      <c r="C55" s="9">
        <v>800</v>
      </c>
      <c r="D55" s="9">
        <v>800</v>
      </c>
      <c r="E55" s="9">
        <v>800</v>
      </c>
      <c r="F55" s="9">
        <v>800</v>
      </c>
      <c r="G55" s="9">
        <v>800</v>
      </c>
      <c r="H55" s="9">
        <v>800</v>
      </c>
      <c r="I55" s="9">
        <v>800</v>
      </c>
      <c r="J55" s="9">
        <v>800</v>
      </c>
      <c r="K55" s="9">
        <v>800</v>
      </c>
      <c r="L55" s="9">
        <v>800</v>
      </c>
    </row>
    <row r="56" spans="1:12" ht="10.5">
      <c r="A56" s="12">
        <f t="shared" si="25"/>
        <v>36</v>
      </c>
      <c r="B56" s="1" t="s">
        <v>15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</row>
    <row r="57" spans="1:12" ht="10.5">
      <c r="A57" s="12">
        <f t="shared" si="25"/>
        <v>37</v>
      </c>
      <c r="B57" s="1" t="s">
        <v>36</v>
      </c>
      <c r="C57" s="9">
        <f>C62/(1+C60)*C60</f>
        <v>0</v>
      </c>
      <c r="D57" s="9">
        <f aca="true" t="shared" si="31" ref="D57:L57">D62/(1+D60)*D60</f>
        <v>133.96619511298914</v>
      </c>
      <c r="E57" s="9">
        <f t="shared" si="31"/>
        <v>267.93239022597834</v>
      </c>
      <c r="F57" s="9">
        <f t="shared" si="31"/>
        <v>401.89858533896756</v>
      </c>
      <c r="G57" s="9">
        <f t="shared" si="31"/>
        <v>535.8647804519567</v>
      </c>
      <c r="H57" s="9">
        <f t="shared" si="31"/>
        <v>669.8309755649458</v>
      </c>
      <c r="I57" s="9">
        <f t="shared" si="31"/>
        <v>803.7971706779349</v>
      </c>
      <c r="J57" s="9">
        <f t="shared" si="31"/>
        <v>937.763365790924</v>
      </c>
      <c r="K57" s="9">
        <f t="shared" si="31"/>
        <v>1071.7295609039131</v>
      </c>
      <c r="L57" s="9">
        <f t="shared" si="31"/>
        <v>1205.6957560169021</v>
      </c>
    </row>
    <row r="58" spans="1:12" s="7" customFormat="1" ht="10.5">
      <c r="A58" s="12">
        <f t="shared" si="25"/>
        <v>38</v>
      </c>
      <c r="B58" s="7" t="s">
        <v>37</v>
      </c>
      <c r="C58" s="10">
        <f>C53+C54-C55-C56+C57</f>
        <v>791.0799999999999</v>
      </c>
      <c r="D58" s="10">
        <f aca="true" t="shared" si="32" ref="D58:L58">D53+D54-D55-D56+D57</f>
        <v>828.2457909241226</v>
      </c>
      <c r="E58" s="10">
        <f t="shared" si="32"/>
        <v>849.4445048686385</v>
      </c>
      <c r="F58" s="10">
        <f t="shared" si="32"/>
        <v>848.6884879661951</v>
      </c>
      <c r="G58" s="10">
        <f t="shared" si="32"/>
        <v>768.0970861657172</v>
      </c>
      <c r="H58" s="10">
        <f t="shared" si="32"/>
        <v>712.4542421458755</v>
      </c>
      <c r="I58" s="10">
        <f t="shared" si="32"/>
        <v>601.4250438361197</v>
      </c>
      <c r="J58" s="10">
        <f t="shared" si="32"/>
        <v>413.3069780635677</v>
      </c>
      <c r="K58" s="10">
        <f t="shared" si="32"/>
        <v>314.5562218629433</v>
      </c>
      <c r="L58" s="10">
        <f t="shared" si="32"/>
        <v>207.08556531324632</v>
      </c>
    </row>
    <row r="59" spans="1:12" s="7" customFormat="1" ht="10.5">
      <c r="A59" s="12">
        <f t="shared" si="25"/>
        <v>39</v>
      </c>
      <c r="B59" s="7" t="s">
        <v>25</v>
      </c>
      <c r="C59" s="10">
        <f>C58</f>
        <v>791.0799999999999</v>
      </c>
      <c r="D59" s="10">
        <f aca="true" t="shared" si="33" ref="D59:L59">C59</f>
        <v>791.0799999999999</v>
      </c>
      <c r="E59" s="10">
        <f t="shared" si="33"/>
        <v>791.0799999999999</v>
      </c>
      <c r="F59" s="10">
        <f t="shared" si="33"/>
        <v>791.0799999999999</v>
      </c>
      <c r="G59" s="10">
        <f t="shared" si="33"/>
        <v>791.0799999999999</v>
      </c>
      <c r="H59" s="10">
        <f t="shared" si="33"/>
        <v>791.0799999999999</v>
      </c>
      <c r="I59" s="10">
        <f t="shared" si="33"/>
        <v>791.0799999999999</v>
      </c>
      <c r="J59" s="10">
        <f t="shared" si="33"/>
        <v>791.0799999999999</v>
      </c>
      <c r="K59" s="10">
        <f t="shared" si="33"/>
        <v>791.0799999999999</v>
      </c>
      <c r="L59" s="10">
        <f t="shared" si="33"/>
        <v>791.0799999999999</v>
      </c>
    </row>
    <row r="60" spans="1:12" ht="10.5">
      <c r="A60" s="12">
        <f t="shared" si="25"/>
        <v>40</v>
      </c>
      <c r="B60" s="1" t="s">
        <v>17</v>
      </c>
      <c r="C60" s="6">
        <v>0.0886</v>
      </c>
      <c r="D60" s="6">
        <v>0.0886</v>
      </c>
      <c r="E60" s="6">
        <v>0.0886</v>
      </c>
      <c r="F60" s="6">
        <v>0.0886</v>
      </c>
      <c r="G60" s="6">
        <v>0.0886</v>
      </c>
      <c r="H60" s="6">
        <v>0.0886</v>
      </c>
      <c r="I60" s="6">
        <v>0.0886</v>
      </c>
      <c r="J60" s="6">
        <v>0.0886</v>
      </c>
      <c r="K60" s="6">
        <v>0.0886</v>
      </c>
      <c r="L60" s="6">
        <v>0.0886</v>
      </c>
    </row>
    <row r="62" spans="1:12" ht="10.5">
      <c r="A62" s="12">
        <f>A60+1</f>
        <v>41</v>
      </c>
      <c r="B62" s="1" t="s">
        <v>2</v>
      </c>
      <c r="C62" s="1">
        <f aca="true" t="shared" si="34" ref="C62:L62">C4</f>
        <v>0</v>
      </c>
      <c r="D62" s="1">
        <f t="shared" si="34"/>
        <v>1646</v>
      </c>
      <c r="E62" s="1">
        <f t="shared" si="34"/>
        <v>3292.0000000000005</v>
      </c>
      <c r="F62" s="1">
        <f t="shared" si="34"/>
        <v>4938.000000000001</v>
      </c>
      <c r="G62" s="1">
        <f t="shared" si="34"/>
        <v>6584.000000000001</v>
      </c>
      <c r="H62" s="1">
        <f t="shared" si="34"/>
        <v>8230</v>
      </c>
      <c r="I62" s="1">
        <f t="shared" si="34"/>
        <v>9876</v>
      </c>
      <c r="J62" s="1">
        <f t="shared" si="34"/>
        <v>11522</v>
      </c>
      <c r="K62" s="1">
        <f t="shared" si="34"/>
        <v>13167.999999999998</v>
      </c>
      <c r="L62" s="1">
        <f t="shared" si="34"/>
        <v>14813.999999999998</v>
      </c>
    </row>
    <row r="63" spans="1:12" s="3" customFormat="1" ht="10.5">
      <c r="A63" s="12">
        <f aca="true" t="shared" si="35" ref="A63:A75">A62+1</f>
        <v>42</v>
      </c>
      <c r="B63" s="3" t="s">
        <v>26</v>
      </c>
      <c r="C63" s="3">
        <f>C62/(C62+C75)</f>
        <v>0</v>
      </c>
      <c r="D63" s="3">
        <f aca="true" t="shared" si="36" ref="D63:L63">D62/(D62+D75)</f>
        <v>0.09293495505010299</v>
      </c>
      <c r="E63" s="3">
        <f t="shared" si="36"/>
        <v>0.1714160200474054</v>
      </c>
      <c r="F63" s="3">
        <f t="shared" si="36"/>
        <v>0.2385718537558517</v>
      </c>
      <c r="G63" s="3">
        <f t="shared" si="36"/>
        <v>0.29668891778672185</v>
      </c>
      <c r="H63" s="3">
        <f t="shared" si="36"/>
        <v>0.3474769946619293</v>
      </c>
      <c r="I63" s="3">
        <f t="shared" si="36"/>
        <v>0.4140849819327662</v>
      </c>
      <c r="J63" s="3">
        <f t="shared" si="36"/>
        <v>0.4962975953210701</v>
      </c>
      <c r="K63" s="3">
        <f t="shared" si="36"/>
        <v>0.5672401803670897</v>
      </c>
      <c r="L63" s="3">
        <f t="shared" si="36"/>
        <v>0.638121054677696</v>
      </c>
    </row>
    <row r="64" spans="1:12" s="2" customFormat="1" ht="10.5">
      <c r="A64" s="12">
        <f t="shared" si="35"/>
        <v>43</v>
      </c>
      <c r="B64" s="2" t="s">
        <v>27</v>
      </c>
      <c r="C64" s="2">
        <f>C63/(1-C63)</f>
        <v>0</v>
      </c>
      <c r="D64" s="2">
        <f aca="true" t="shared" si="37" ref="D64:L64">D63/(1-D63)</f>
        <v>0.10245677040199072</v>
      </c>
      <c r="E64" s="2">
        <f t="shared" si="37"/>
        <v>0.20687826966822667</v>
      </c>
      <c r="F64" s="2">
        <f t="shared" si="37"/>
        <v>0.3133215588793782</v>
      </c>
      <c r="G64" s="2">
        <f t="shared" si="37"/>
        <v>0.42184593032866685</v>
      </c>
      <c r="H64" s="2">
        <f t="shared" si="37"/>
        <v>0.5325130176550668</v>
      </c>
      <c r="I64" s="2">
        <f t="shared" si="37"/>
        <v>0.7067321525546729</v>
      </c>
      <c r="J64" s="2">
        <f t="shared" si="37"/>
        <v>0.9852992376270672</v>
      </c>
      <c r="K64" s="2">
        <f t="shared" si="37"/>
        <v>1.3107505702545414</v>
      </c>
      <c r="L64" s="2">
        <f t="shared" si="37"/>
        <v>1.7633550194785705</v>
      </c>
    </row>
    <row r="65" spans="1:12" s="6" customFormat="1" ht="10.5">
      <c r="A65" s="12">
        <f t="shared" si="35"/>
        <v>44</v>
      </c>
      <c r="B65" s="6" t="s">
        <v>3</v>
      </c>
      <c r="C65" s="6">
        <f aca="true" t="shared" si="38" ref="C65:L65">C5</f>
        <v>0.097</v>
      </c>
      <c r="D65" s="6">
        <f t="shared" si="38"/>
        <v>0.097</v>
      </c>
      <c r="E65" s="6">
        <f t="shared" si="38"/>
        <v>0.105</v>
      </c>
      <c r="F65" s="6">
        <f t="shared" si="38"/>
        <v>0.115</v>
      </c>
      <c r="G65" s="6">
        <f t="shared" si="38"/>
        <v>0.14</v>
      </c>
      <c r="H65" s="6">
        <f t="shared" si="38"/>
        <v>0.15</v>
      </c>
      <c r="I65" s="6">
        <f t="shared" si="38"/>
        <v>0.165</v>
      </c>
      <c r="J65" s="6">
        <f t="shared" si="38"/>
        <v>0.18</v>
      </c>
      <c r="K65" s="6">
        <f t="shared" si="38"/>
        <v>0.18</v>
      </c>
      <c r="L65" s="6">
        <f t="shared" si="38"/>
        <v>0.18</v>
      </c>
    </row>
    <row r="66" spans="1:12" ht="10.5">
      <c r="A66" s="12">
        <f t="shared" si="35"/>
        <v>45</v>
      </c>
      <c r="B66" s="1" t="s">
        <v>4</v>
      </c>
      <c r="C66" s="2">
        <f aca="true" t="shared" si="39" ref="C66:L66">C6</f>
        <v>0.34</v>
      </c>
      <c r="D66" s="2">
        <f t="shared" si="39"/>
        <v>0.34</v>
      </c>
      <c r="E66" s="2">
        <f t="shared" si="39"/>
        <v>0.34</v>
      </c>
      <c r="F66" s="2">
        <f t="shared" si="39"/>
        <v>0.34</v>
      </c>
      <c r="G66" s="2">
        <f t="shared" si="39"/>
        <v>0.34</v>
      </c>
      <c r="H66" s="2">
        <f t="shared" si="39"/>
        <v>0.34</v>
      </c>
      <c r="I66" s="4">
        <f t="shared" si="39"/>
        <v>0.2896</v>
      </c>
      <c r="J66" s="4">
        <f t="shared" si="39"/>
        <v>0.2276</v>
      </c>
      <c r="K66" s="4">
        <f t="shared" si="39"/>
        <v>0.1991</v>
      </c>
      <c r="L66" s="4">
        <f t="shared" si="39"/>
        <v>0.177</v>
      </c>
    </row>
    <row r="67" spans="1:12" ht="10.5">
      <c r="A67" s="12">
        <f t="shared" si="35"/>
        <v>46</v>
      </c>
      <c r="B67" s="1" t="s">
        <v>5</v>
      </c>
      <c r="C67" s="1">
        <v>0.94</v>
      </c>
      <c r="D67" s="1">
        <v>0.94</v>
      </c>
      <c r="E67" s="1">
        <v>0.94</v>
      </c>
      <c r="F67" s="1">
        <v>0.94</v>
      </c>
      <c r="G67" s="1">
        <v>0.94</v>
      </c>
      <c r="H67" s="1">
        <v>0.94</v>
      </c>
      <c r="I67" s="1">
        <v>0.94</v>
      </c>
      <c r="J67" s="1">
        <v>0.94</v>
      </c>
      <c r="K67" s="1">
        <v>0.94</v>
      </c>
      <c r="L67" s="1">
        <v>0.94</v>
      </c>
    </row>
    <row r="68" spans="1:12" ht="10.5">
      <c r="A68" s="12">
        <f t="shared" si="35"/>
        <v>47</v>
      </c>
      <c r="B68" s="1" t="s">
        <v>28</v>
      </c>
      <c r="C68" s="1">
        <f aca="true" t="shared" si="40" ref="C68:L68">(C65-C29)/C28</f>
        <v>0.1272727272727274</v>
      </c>
      <c r="D68" s="1">
        <f t="shared" si="40"/>
        <v>0.1272727272727274</v>
      </c>
      <c r="E68" s="1">
        <f t="shared" si="40"/>
        <v>0.2727272727272727</v>
      </c>
      <c r="F68" s="1">
        <f t="shared" si="40"/>
        <v>0.4545454545454547</v>
      </c>
      <c r="G68" s="1">
        <f t="shared" si="40"/>
        <v>0.9090909090909094</v>
      </c>
      <c r="H68" s="1">
        <f t="shared" si="40"/>
        <v>1.0909090909090908</v>
      </c>
      <c r="I68" s="1">
        <f t="shared" si="40"/>
        <v>1.3636363636363638</v>
      </c>
      <c r="J68" s="1">
        <f t="shared" si="40"/>
        <v>1.6363636363636362</v>
      </c>
      <c r="K68" s="1">
        <f t="shared" si="40"/>
        <v>1.6363636363636362</v>
      </c>
      <c r="L68" s="1">
        <f t="shared" si="40"/>
        <v>1.6363636363636362</v>
      </c>
    </row>
    <row r="69" spans="1:12" ht="10.5">
      <c r="A69" s="12">
        <f t="shared" si="35"/>
        <v>48</v>
      </c>
      <c r="B69" s="1" t="s">
        <v>29</v>
      </c>
      <c r="C69" s="1">
        <f>C67*(1+(1-C66)*C64)-C68*C64*(1-C66)</f>
        <v>0.94</v>
      </c>
      <c r="D69" s="1">
        <f aca="true" t="shared" si="41" ref="D69:L69">D67*(1+(1-D66)*D64)-D68*D64*(1-D66)</f>
        <v>0.9949578116436277</v>
      </c>
      <c r="E69" s="1">
        <f t="shared" si="41"/>
        <v>1.031109189961887</v>
      </c>
      <c r="F69" s="1">
        <f t="shared" si="41"/>
        <v>1.0403882274649527</v>
      </c>
      <c r="G69" s="1">
        <f t="shared" si="41"/>
        <v>0.9486056569787047</v>
      </c>
      <c r="H69" s="1">
        <f t="shared" si="41"/>
        <v>0.8869617034415554</v>
      </c>
      <c r="I69" s="1">
        <f t="shared" si="41"/>
        <v>0.7273080592113862</v>
      </c>
      <c r="J69" s="1">
        <f t="shared" si="41"/>
        <v>0.41003584504031787</v>
      </c>
      <c r="K69" s="1">
        <f t="shared" si="41"/>
        <v>0.2089712900953491</v>
      </c>
      <c r="L69" s="1">
        <f t="shared" si="41"/>
        <v>-0.07059158606331017</v>
      </c>
    </row>
    <row r="70" spans="1:12" ht="10.5">
      <c r="A70" s="12">
        <f t="shared" si="35"/>
        <v>49</v>
      </c>
      <c r="B70" s="1" t="s">
        <v>20</v>
      </c>
      <c r="C70" s="5">
        <v>0.055</v>
      </c>
      <c r="D70" s="5">
        <v>0.055</v>
      </c>
      <c r="E70" s="5">
        <v>0.055</v>
      </c>
      <c r="F70" s="5">
        <v>0.055</v>
      </c>
      <c r="G70" s="5">
        <v>0.055</v>
      </c>
      <c r="H70" s="5">
        <v>0.055</v>
      </c>
      <c r="I70" s="5">
        <v>0.055</v>
      </c>
      <c r="J70" s="5">
        <v>0.055</v>
      </c>
      <c r="K70" s="5">
        <v>0.055</v>
      </c>
      <c r="L70" s="5">
        <v>0.055</v>
      </c>
    </row>
    <row r="71" spans="1:12" ht="10.5">
      <c r="A71" s="12">
        <f t="shared" si="35"/>
        <v>50</v>
      </c>
      <c r="B71" s="1" t="s">
        <v>21</v>
      </c>
      <c r="C71" s="5">
        <v>0.09</v>
      </c>
      <c r="D71" s="5">
        <v>0.09</v>
      </c>
      <c r="E71" s="5">
        <v>0.09</v>
      </c>
      <c r="F71" s="5">
        <v>0.09</v>
      </c>
      <c r="G71" s="5">
        <v>0.09</v>
      </c>
      <c r="H71" s="5">
        <v>0.09</v>
      </c>
      <c r="I71" s="5">
        <v>0.09</v>
      </c>
      <c r="J71" s="5">
        <v>0.09</v>
      </c>
      <c r="K71" s="5">
        <v>0.09</v>
      </c>
      <c r="L71" s="5">
        <v>0.09</v>
      </c>
    </row>
    <row r="72" spans="1:12" s="7" customFormat="1" ht="10.5">
      <c r="A72" s="12">
        <f t="shared" si="35"/>
        <v>51</v>
      </c>
      <c r="B72" s="7" t="s">
        <v>30</v>
      </c>
      <c r="C72" s="8">
        <f>C71+C70*C69</f>
        <v>0.1417</v>
      </c>
      <c r="D72" s="8">
        <f aca="true" t="shared" si="42" ref="D72:L72">D71+D70*D69</f>
        <v>0.14472267964039953</v>
      </c>
      <c r="E72" s="8">
        <f t="shared" si="42"/>
        <v>0.14671100544790378</v>
      </c>
      <c r="F72" s="8">
        <f t="shared" si="42"/>
        <v>0.1472213525105724</v>
      </c>
      <c r="G72" s="8">
        <f t="shared" si="42"/>
        <v>0.14217331113382875</v>
      </c>
      <c r="H72" s="8">
        <f t="shared" si="42"/>
        <v>0.13878289368928554</v>
      </c>
      <c r="I72" s="8">
        <f t="shared" si="42"/>
        <v>0.13000194325662623</v>
      </c>
      <c r="J72" s="8">
        <f t="shared" si="42"/>
        <v>0.11255197147721747</v>
      </c>
      <c r="K72" s="8">
        <f t="shared" si="42"/>
        <v>0.10149342095524419</v>
      </c>
      <c r="L72" s="8">
        <f t="shared" si="42"/>
        <v>0.08611746276651794</v>
      </c>
    </row>
    <row r="73" spans="1:12" s="7" customFormat="1" ht="10.5">
      <c r="A73" s="12">
        <f t="shared" si="35"/>
        <v>52</v>
      </c>
      <c r="B73" s="7" t="s">
        <v>31</v>
      </c>
      <c r="C73" s="8">
        <f>C65*(1-C66)*C63+C72*(1-C63)</f>
        <v>0.1417</v>
      </c>
      <c r="D73" s="8">
        <f aca="true" t="shared" si="43" ref="D73:L73">D65*(1-D66)*D63+D72*(1-D63)</f>
        <v>0.13722257973559615</v>
      </c>
      <c r="E73" s="8">
        <f t="shared" si="43"/>
        <v>0.13344151898615608</v>
      </c>
      <c r="F73" s="8">
        <f t="shared" si="43"/>
        <v>0.13020608522975058</v>
      </c>
      <c r="G73" s="8">
        <f t="shared" si="43"/>
        <v>0.1274061213188713</v>
      </c>
      <c r="H73" s="8">
        <f t="shared" si="43"/>
        <v>0.12495925335117755</v>
      </c>
      <c r="I73" s="8">
        <f t="shared" si="43"/>
        <v>0.12470747617421277</v>
      </c>
      <c r="J73" s="8">
        <f t="shared" si="43"/>
        <v>0.12569394595710778</v>
      </c>
      <c r="K73" s="8">
        <f t="shared" si="43"/>
        <v>0.1256967534285989</v>
      </c>
      <c r="L73" s="8">
        <f t="shared" si="43"/>
        <v>0.12569534963973417</v>
      </c>
    </row>
    <row r="74" spans="1:12" ht="10.5">
      <c r="A74" s="12">
        <f t="shared" si="35"/>
        <v>53</v>
      </c>
      <c r="B74" s="1" t="s">
        <v>23</v>
      </c>
      <c r="C74" s="9">
        <f aca="true" t="shared" si="44" ref="C74:L74">C59*(1+C21)/(C73-C21)</f>
        <v>16217.884896421847</v>
      </c>
      <c r="D74" s="9">
        <f t="shared" si="44"/>
        <v>17711.31216572504</v>
      </c>
      <c r="E74" s="9">
        <f t="shared" si="44"/>
        <v>19204.739435028256</v>
      </c>
      <c r="F74" s="9">
        <f t="shared" si="44"/>
        <v>20698.16670433145</v>
      </c>
      <c r="G74" s="9">
        <f t="shared" si="44"/>
        <v>22191.59397363466</v>
      </c>
      <c r="H74" s="9">
        <f t="shared" si="44"/>
        <v>23685.02124293786</v>
      </c>
      <c r="I74" s="9">
        <f t="shared" si="44"/>
        <v>23850.17672919023</v>
      </c>
      <c r="J74" s="9">
        <f t="shared" si="44"/>
        <v>23215.909383050854</v>
      </c>
      <c r="K74" s="9">
        <f t="shared" si="44"/>
        <v>23214.152409792838</v>
      </c>
      <c r="L74" s="9">
        <f t="shared" si="44"/>
        <v>23215.030896421853</v>
      </c>
    </row>
    <row r="75" spans="1:12" s="7" customFormat="1" ht="10.5">
      <c r="A75" s="12">
        <f t="shared" si="35"/>
        <v>54</v>
      </c>
      <c r="B75" s="7" t="s">
        <v>24</v>
      </c>
      <c r="C75" s="10">
        <f>C74-C62</f>
        <v>16217.884896421847</v>
      </c>
      <c r="D75" s="10">
        <f aca="true" t="shared" si="45" ref="D75:L75">D74-D62</f>
        <v>16065.312165725041</v>
      </c>
      <c r="E75" s="10">
        <f t="shared" si="45"/>
        <v>15912.739435028256</v>
      </c>
      <c r="F75" s="10">
        <f t="shared" si="45"/>
        <v>15760.166704331448</v>
      </c>
      <c r="G75" s="10">
        <f t="shared" si="45"/>
        <v>15607.593973634659</v>
      </c>
      <c r="H75" s="10">
        <f t="shared" si="45"/>
        <v>15455.021242937859</v>
      </c>
      <c r="I75" s="10">
        <f t="shared" si="45"/>
        <v>13974.176729190229</v>
      </c>
      <c r="J75" s="10">
        <f t="shared" si="45"/>
        <v>11693.909383050854</v>
      </c>
      <c r="K75" s="10">
        <f t="shared" si="45"/>
        <v>10046.15240979284</v>
      </c>
      <c r="L75" s="10">
        <f t="shared" si="45"/>
        <v>8401.030896421855</v>
      </c>
    </row>
    <row r="78" s="19" customFormat="1" ht="10.5">
      <c r="A78" s="29"/>
    </row>
  </sheetData>
  <printOptions/>
  <pageMargins left="0.75" right="0.61" top="1" bottom="1" header="0.5" footer="0.5"/>
  <pageSetup orientation="portrait" paperSize="9" scale="8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AVillanueva</cp:lastModifiedBy>
  <dcterms:created xsi:type="dcterms:W3CDTF">2000-12-25T16:11:01Z</dcterms:created>
  <dcterms:modified xsi:type="dcterms:W3CDTF">2004-03-24T12:26:47Z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969133378</vt:i4>
  </property>
  <property fmtid="{D5CDD505-2E9C-101B-9397-08002B2CF9AE}" pid="3" name="_EmailSubject">
    <vt:lpwstr>Cambiar estas tablas cap 27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