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<sst xmlns="http://schemas.openxmlformats.org/spreadsheetml/2006/main" count="40" uniqueCount="22">
  <si>
    <t>CALCULOS A VALOR DE MERCADO</t>
  </si>
  <si>
    <t>Valor</t>
  </si>
  <si>
    <t>Coste de</t>
  </si>
  <si>
    <t>Coste del</t>
  </si>
  <si>
    <t>Valor de la</t>
  </si>
  <si>
    <t>de la</t>
  </si>
  <si>
    <t>la deuda</t>
  </si>
  <si>
    <t>Deuda</t>
  </si>
  <si>
    <t>incremento</t>
  </si>
  <si>
    <t>Endeudamiento</t>
  </si>
  <si>
    <t>empresa</t>
  </si>
  <si>
    <t>deuda</t>
  </si>
  <si>
    <t>Incremental</t>
  </si>
  <si>
    <t>de la deuda</t>
  </si>
  <si>
    <t>CALCULOS A VALOR CONTABLE</t>
  </si>
  <si>
    <t>Valor de</t>
  </si>
  <si>
    <t>Coste de la deuda</t>
  </si>
  <si>
    <t>las acciones</t>
  </si>
  <si>
    <t>incremental</t>
  </si>
  <si>
    <t>Impuestos = 34% y disminuyendo con el apalancamiento</t>
  </si>
  <si>
    <t>(después impuestos)</t>
  </si>
  <si>
    <t>(antes de impuestos)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</si>
</sst>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9" fontId="4" fillId="0" borderId="0" xfId="21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21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10" fontId="9" fillId="0" borderId="5" xfId="21" applyNumberFormat="1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5" xfId="21" applyNumberFormat="1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 horizontal="right"/>
    </xf>
    <xf numFmtId="9" fontId="9" fillId="0" borderId="6" xfId="21" applyFont="1" applyBorder="1" applyAlignment="1">
      <alignment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9" fillId="0" borderId="15" xfId="2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2" xfId="21" applyNumberFormat="1" applyFont="1" applyBorder="1" applyAlignment="1">
      <alignment horizontal="center"/>
    </xf>
    <xf numFmtId="9" fontId="9" fillId="0" borderId="16" xfId="2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0" fontId="9" fillId="0" borderId="7" xfId="21" applyNumberFormat="1" applyFont="1" applyBorder="1" applyAlignment="1">
      <alignment/>
    </xf>
    <xf numFmtId="3" fontId="9" fillId="0" borderId="7" xfId="0" applyNumberFormat="1" applyFont="1" applyBorder="1" applyAlignment="1">
      <alignment horizontal="center"/>
    </xf>
    <xf numFmtId="10" fontId="10" fillId="0" borderId="14" xfId="21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10.75390625" style="1" customWidth="1"/>
    <col min="2" max="2" width="12.375" style="1" customWidth="1"/>
    <col min="3" max="3" width="8.875" style="1" customWidth="1"/>
    <col min="4" max="4" width="9.375" style="1" customWidth="1"/>
    <col min="5" max="5" width="9.625" style="1" customWidth="1"/>
    <col min="6" max="6" width="13.125" style="1" customWidth="1"/>
    <col min="7" max="7" width="13.875" style="1" customWidth="1"/>
    <col min="8" max="8" width="9.625" style="8" customWidth="1"/>
    <col min="9" max="9" width="14.25390625" style="8" customWidth="1"/>
    <col min="10" max="16384" width="10.75390625" style="1" customWidth="1"/>
  </cols>
  <sheetData>
    <row r="1" spans="2:9" ht="16.5" thickBot="1">
      <c r="B1" s="5"/>
      <c r="C1" s="6"/>
      <c r="D1" s="6"/>
      <c r="E1" s="12"/>
      <c r="F1" s="6"/>
      <c r="G1" s="7"/>
      <c r="H1" s="10"/>
      <c r="I1" s="11"/>
    </row>
    <row r="2" spans="2:9" ht="13.5" thickBot="1">
      <c r="B2" s="2"/>
      <c r="C2" s="3"/>
      <c r="D2" s="4" t="s">
        <v>14</v>
      </c>
      <c r="E2" s="4"/>
      <c r="F2" s="4"/>
      <c r="G2" s="3"/>
      <c r="H2" s="9"/>
      <c r="I2" s="9"/>
    </row>
    <row r="3" spans="2:9" s="13" customFormat="1" ht="10.5">
      <c r="B3" s="37"/>
      <c r="C3" s="38" t="s">
        <v>4</v>
      </c>
      <c r="D3" s="39" t="s">
        <v>15</v>
      </c>
      <c r="E3" s="39" t="s">
        <v>15</v>
      </c>
      <c r="F3" s="38" t="s">
        <v>2</v>
      </c>
      <c r="G3" s="38" t="s">
        <v>2</v>
      </c>
      <c r="H3" s="39" t="s">
        <v>7</v>
      </c>
      <c r="I3" s="40" t="s">
        <v>16</v>
      </c>
    </row>
    <row r="4" spans="2:9" s="13" customFormat="1" ht="10.5">
      <c r="B4" s="41" t="s">
        <v>9</v>
      </c>
      <c r="C4" s="17" t="s">
        <v>10</v>
      </c>
      <c r="D4" s="18" t="s">
        <v>6</v>
      </c>
      <c r="E4" s="18" t="s">
        <v>17</v>
      </c>
      <c r="F4" s="15" t="s">
        <v>6</v>
      </c>
      <c r="G4" s="15" t="s">
        <v>6</v>
      </c>
      <c r="H4" s="18" t="s">
        <v>18</v>
      </c>
      <c r="I4" s="42" t="s">
        <v>18</v>
      </c>
    </row>
    <row r="5" spans="2:9" s="13" customFormat="1" ht="11.25" thickBot="1">
      <c r="B5" s="43"/>
      <c r="C5" s="35"/>
      <c r="D5" s="36"/>
      <c r="E5" s="36"/>
      <c r="F5" s="35" t="s">
        <v>20</v>
      </c>
      <c r="G5" s="35" t="s">
        <v>21</v>
      </c>
      <c r="H5" s="36"/>
      <c r="I5" s="44"/>
    </row>
    <row r="6" spans="2:9" s="13" customFormat="1" ht="10.5">
      <c r="B6" s="45">
        <v>0</v>
      </c>
      <c r="C6" s="19">
        <v>16218</v>
      </c>
      <c r="D6" s="19">
        <v>0</v>
      </c>
      <c r="E6" s="19">
        <f>C6-D6</f>
        <v>16218</v>
      </c>
      <c r="F6" s="20"/>
      <c r="G6" s="20"/>
      <c r="H6" s="21"/>
      <c r="I6" s="42"/>
    </row>
    <row r="7" spans="2:9" s="13" customFormat="1" ht="10.5">
      <c r="B7" s="45">
        <v>0.1</v>
      </c>
      <c r="C7" s="19">
        <v>17683</v>
      </c>
      <c r="D7" s="19">
        <v>1646</v>
      </c>
      <c r="E7" s="19">
        <f aca="true" t="shared" si="0" ref="E7:E15">C7-D7</f>
        <v>16037</v>
      </c>
      <c r="F7" s="20">
        <f>G7*(1-0.34)</f>
        <v>0.06402</v>
      </c>
      <c r="G7" s="20">
        <v>0.097</v>
      </c>
      <c r="H7" s="21">
        <f>H8</f>
        <v>1646</v>
      </c>
      <c r="I7" s="46">
        <f>G7</f>
        <v>0.097</v>
      </c>
    </row>
    <row r="8" spans="2:9" s="13" customFormat="1" ht="10.5">
      <c r="B8" s="45">
        <f aca="true" t="shared" si="1" ref="B8:B15">B7+0.1</f>
        <v>0.2</v>
      </c>
      <c r="C8" s="19">
        <v>18968</v>
      </c>
      <c r="D8" s="19">
        <f>1646+D7</f>
        <v>3292</v>
      </c>
      <c r="E8" s="19">
        <f t="shared" si="0"/>
        <v>15676</v>
      </c>
      <c r="F8" s="20">
        <f>G8*(1-0.34)</f>
        <v>0.06929999999999999</v>
      </c>
      <c r="G8" s="20">
        <v>0.105</v>
      </c>
      <c r="H8" s="21">
        <f aca="true" t="shared" si="2" ref="H8:H15">D8-D7</f>
        <v>1646</v>
      </c>
      <c r="I8" s="47">
        <f>((D8*G8)-(D7*G7))/H8</f>
        <v>0.11299999999999998</v>
      </c>
    </row>
    <row r="9" spans="2:9" s="13" customFormat="1" ht="10.5">
      <c r="B9" s="45">
        <f t="shared" si="1"/>
        <v>0.30000000000000004</v>
      </c>
      <c r="C9" s="24">
        <v>19772</v>
      </c>
      <c r="D9" s="19">
        <f aca="true" t="shared" si="3" ref="D9:D14">1646+D8</f>
        <v>4938</v>
      </c>
      <c r="E9" s="19">
        <f t="shared" si="0"/>
        <v>14834</v>
      </c>
      <c r="F9" s="20">
        <f>G9*(1-0.34)</f>
        <v>0.0759</v>
      </c>
      <c r="G9" s="20">
        <v>0.115</v>
      </c>
      <c r="H9" s="21">
        <f t="shared" si="2"/>
        <v>1646</v>
      </c>
      <c r="I9" s="47">
        <f aca="true" t="shared" si="4" ref="I9:I15">((D9*G9)-(D8*G8))/H9</f>
        <v>0.135</v>
      </c>
    </row>
    <row r="10" spans="2:9" s="13" customFormat="1" ht="10.5">
      <c r="B10" s="45">
        <f t="shared" si="1"/>
        <v>0.4</v>
      </c>
      <c r="C10" s="19">
        <v>18327</v>
      </c>
      <c r="D10" s="19">
        <f t="shared" si="3"/>
        <v>6584</v>
      </c>
      <c r="E10" s="19">
        <f t="shared" si="0"/>
        <v>11743</v>
      </c>
      <c r="F10" s="20">
        <f>G10*(1-0.34)</f>
        <v>0.0924</v>
      </c>
      <c r="G10" s="20">
        <v>0.14</v>
      </c>
      <c r="H10" s="21">
        <f t="shared" si="2"/>
        <v>1646</v>
      </c>
      <c r="I10" s="47">
        <f t="shared" si="4"/>
        <v>0.21500000000000005</v>
      </c>
    </row>
    <row r="11" spans="2:9" s="13" customFormat="1" ht="10.5">
      <c r="B11" s="45">
        <f t="shared" si="1"/>
        <v>0.5</v>
      </c>
      <c r="C11" s="19">
        <v>17657</v>
      </c>
      <c r="D11" s="19">
        <f t="shared" si="3"/>
        <v>8230</v>
      </c>
      <c r="E11" s="19">
        <f t="shared" si="0"/>
        <v>9427</v>
      </c>
      <c r="F11" s="20">
        <f>G11*(1-0.34)</f>
        <v>0.09899999999999999</v>
      </c>
      <c r="G11" s="20">
        <v>0.15</v>
      </c>
      <c r="H11" s="21">
        <f t="shared" si="2"/>
        <v>1646</v>
      </c>
      <c r="I11" s="47">
        <f t="shared" si="4"/>
        <v>0.18999999999999995</v>
      </c>
    </row>
    <row r="12" spans="2:9" s="13" customFormat="1" ht="10.5">
      <c r="B12" s="45">
        <f t="shared" si="1"/>
        <v>0.6</v>
      </c>
      <c r="C12" s="19">
        <v>14257</v>
      </c>
      <c r="D12" s="19">
        <f t="shared" si="3"/>
        <v>9876</v>
      </c>
      <c r="E12" s="19">
        <f t="shared" si="0"/>
        <v>4381</v>
      </c>
      <c r="F12" s="20">
        <f>G12*(1-0.2896)</f>
        <v>0.11721599999999999</v>
      </c>
      <c r="G12" s="20">
        <v>0.165</v>
      </c>
      <c r="H12" s="21">
        <f t="shared" si="2"/>
        <v>1646</v>
      </c>
      <c r="I12" s="47">
        <f t="shared" si="4"/>
        <v>0.24</v>
      </c>
    </row>
    <row r="13" spans="2:9" s="13" customFormat="1" ht="10.5">
      <c r="B13" s="45">
        <f t="shared" si="1"/>
        <v>0.7</v>
      </c>
      <c r="C13" s="19">
        <v>10880</v>
      </c>
      <c r="D13" s="19">
        <f t="shared" si="3"/>
        <v>11522</v>
      </c>
      <c r="E13" s="24">
        <f t="shared" si="0"/>
        <v>-642</v>
      </c>
      <c r="F13" s="20">
        <f>G13*(1-0.2276)</f>
        <v>0.139032</v>
      </c>
      <c r="G13" s="20">
        <v>0.18</v>
      </c>
      <c r="H13" s="21">
        <f t="shared" si="2"/>
        <v>1646</v>
      </c>
      <c r="I13" s="47">
        <f t="shared" si="4"/>
        <v>0.27</v>
      </c>
    </row>
    <row r="14" spans="2:9" s="13" customFormat="1" ht="10.5">
      <c r="B14" s="45">
        <f t="shared" si="1"/>
        <v>0.7999999999999999</v>
      </c>
      <c r="C14" s="19">
        <v>9769</v>
      </c>
      <c r="D14" s="19">
        <f t="shared" si="3"/>
        <v>13168</v>
      </c>
      <c r="E14" s="24">
        <f t="shared" si="0"/>
        <v>-3399</v>
      </c>
      <c r="F14" s="20">
        <f>G14*(1-0.1991)</f>
        <v>0.14416199999999998</v>
      </c>
      <c r="G14" s="20">
        <v>0.18</v>
      </c>
      <c r="H14" s="21">
        <f t="shared" si="2"/>
        <v>1646</v>
      </c>
      <c r="I14" s="47">
        <f t="shared" si="4"/>
        <v>0.17999999999999985</v>
      </c>
    </row>
    <row r="15" spans="2:9" s="13" customFormat="1" ht="11.25" thickBot="1">
      <c r="B15" s="48">
        <f t="shared" si="1"/>
        <v>0.8999999999999999</v>
      </c>
      <c r="C15" s="49">
        <v>8864</v>
      </c>
      <c r="D15" s="49">
        <f>1646+D14</f>
        <v>14814</v>
      </c>
      <c r="E15" s="50">
        <f t="shared" si="0"/>
        <v>-5950</v>
      </c>
      <c r="F15" s="51">
        <f>G15*(1-0.177)</f>
        <v>0.14814</v>
      </c>
      <c r="G15" s="51">
        <v>0.18</v>
      </c>
      <c r="H15" s="52">
        <f t="shared" si="2"/>
        <v>1646</v>
      </c>
      <c r="I15" s="53">
        <f t="shared" si="4"/>
        <v>0.18000000000000013</v>
      </c>
    </row>
    <row r="16" spans="2:9" s="13" customFormat="1" ht="10.5">
      <c r="B16" s="13" t="s">
        <v>19</v>
      </c>
      <c r="F16" s="25"/>
      <c r="H16" s="26"/>
      <c r="I16" s="26"/>
    </row>
    <row r="17" ht="12.75">
      <c r="F17" s="6"/>
    </row>
    <row r="18" ht="13.5" thickBot="1"/>
    <row r="19" spans="2:9" s="13" customFormat="1" ht="11.25" thickBot="1">
      <c r="B19" s="27"/>
      <c r="C19" s="28"/>
      <c r="D19" s="29" t="s">
        <v>0</v>
      </c>
      <c r="E19" s="29"/>
      <c r="F19" s="29"/>
      <c r="G19" s="28"/>
      <c r="H19" s="30"/>
      <c r="I19" s="30"/>
    </row>
    <row r="20" spans="2:9" s="13" customFormat="1" ht="10.5">
      <c r="B20" s="31"/>
      <c r="C20" s="32"/>
      <c r="D20" s="15" t="s">
        <v>1</v>
      </c>
      <c r="E20" s="16" t="s">
        <v>15</v>
      </c>
      <c r="F20" s="15" t="s">
        <v>2</v>
      </c>
      <c r="G20" s="15" t="s">
        <v>2</v>
      </c>
      <c r="H20" s="16"/>
      <c r="I20" s="16" t="s">
        <v>3</v>
      </c>
    </row>
    <row r="21" spans="2:9" s="13" customFormat="1" ht="10.5">
      <c r="B21" s="14"/>
      <c r="C21" s="15" t="s">
        <v>4</v>
      </c>
      <c r="D21" s="15" t="s">
        <v>5</v>
      </c>
      <c r="E21" s="18" t="s">
        <v>17</v>
      </c>
      <c r="F21" s="15" t="s">
        <v>6</v>
      </c>
      <c r="G21" s="15" t="s">
        <v>6</v>
      </c>
      <c r="H21" s="16" t="s">
        <v>7</v>
      </c>
      <c r="I21" s="16" t="s">
        <v>8</v>
      </c>
    </row>
    <row r="22" spans="2:9" s="13" customFormat="1" ht="10.5">
      <c r="B22" s="33" t="s">
        <v>9</v>
      </c>
      <c r="C22" s="17" t="s">
        <v>10</v>
      </c>
      <c r="D22" s="17" t="s">
        <v>11</v>
      </c>
      <c r="E22" s="17"/>
      <c r="F22" s="17" t="s">
        <v>20</v>
      </c>
      <c r="G22" s="17" t="s">
        <v>21</v>
      </c>
      <c r="H22" s="18" t="s">
        <v>12</v>
      </c>
      <c r="I22" s="18" t="s">
        <v>13</v>
      </c>
    </row>
    <row r="23" spans="2:9" s="13" customFormat="1" ht="10.5">
      <c r="B23" s="34">
        <v>0</v>
      </c>
      <c r="C23" s="19">
        <v>16232</v>
      </c>
      <c r="D23" s="19">
        <f aca="true" t="shared" si="5" ref="D23:D32">C23*B23</f>
        <v>0</v>
      </c>
      <c r="E23" s="19">
        <f aca="true" t="shared" si="6" ref="E23:E32">C23-D23</f>
        <v>16232</v>
      </c>
      <c r="F23" s="20">
        <f aca="true" t="shared" si="7" ref="F23:F28">G23*(1-0.34)</f>
        <v>0.06402</v>
      </c>
      <c r="G23" s="20">
        <v>0.097</v>
      </c>
      <c r="H23" s="18"/>
      <c r="I23" s="18"/>
    </row>
    <row r="24" spans="2:9" s="13" customFormat="1" ht="10.5">
      <c r="B24" s="34">
        <f>B23+0.1</f>
        <v>0.1</v>
      </c>
      <c r="C24" s="19">
        <v>17683</v>
      </c>
      <c r="D24" s="19">
        <f t="shared" si="5"/>
        <v>1768.3000000000002</v>
      </c>
      <c r="E24" s="19">
        <f t="shared" si="6"/>
        <v>15914.7</v>
      </c>
      <c r="F24" s="20">
        <f t="shared" si="7"/>
        <v>0.06402</v>
      </c>
      <c r="G24" s="20">
        <v>0.097</v>
      </c>
      <c r="H24" s="21">
        <f aca="true" t="shared" si="8" ref="H24:H32">D24-D23</f>
        <v>1768.3000000000002</v>
      </c>
      <c r="I24" s="22">
        <f>G24</f>
        <v>0.097</v>
      </c>
    </row>
    <row r="25" spans="2:9" s="13" customFormat="1" ht="10.5">
      <c r="B25" s="34">
        <f aca="true" t="shared" si="9" ref="B25:B32">B24+0.1</f>
        <v>0.2</v>
      </c>
      <c r="C25" s="19">
        <v>18968</v>
      </c>
      <c r="D25" s="19">
        <f t="shared" si="5"/>
        <v>3793.6000000000004</v>
      </c>
      <c r="E25" s="19">
        <f t="shared" si="6"/>
        <v>15174.4</v>
      </c>
      <c r="F25" s="20">
        <f t="shared" si="7"/>
        <v>0.06929999999999999</v>
      </c>
      <c r="G25" s="20">
        <v>0.105</v>
      </c>
      <c r="H25" s="21">
        <f t="shared" si="8"/>
        <v>2025.3000000000002</v>
      </c>
      <c r="I25" s="23">
        <f aca="true" t="shared" si="10" ref="I25:I32">((D25*G25)-(D24*G24))/H25</f>
        <v>0.11198484175183923</v>
      </c>
    </row>
    <row r="26" spans="2:9" s="13" customFormat="1" ht="10.5">
      <c r="B26" s="34">
        <f t="shared" si="9"/>
        <v>0.30000000000000004</v>
      </c>
      <c r="C26" s="24">
        <v>19772</v>
      </c>
      <c r="D26" s="19">
        <f t="shared" si="5"/>
        <v>5931.600000000001</v>
      </c>
      <c r="E26" s="19">
        <f t="shared" si="6"/>
        <v>13840.399999999998</v>
      </c>
      <c r="F26" s="20">
        <f t="shared" si="7"/>
        <v>0.0759</v>
      </c>
      <c r="G26" s="20">
        <v>0.115</v>
      </c>
      <c r="H26" s="21">
        <f t="shared" si="8"/>
        <v>2138.000000000001</v>
      </c>
      <c r="I26" s="23">
        <f t="shared" si="10"/>
        <v>0.13274368568755845</v>
      </c>
    </row>
    <row r="27" spans="2:9" s="13" customFormat="1" ht="10.5">
      <c r="B27" s="34">
        <f t="shared" si="9"/>
        <v>0.4</v>
      </c>
      <c r="C27" s="19">
        <v>18327</v>
      </c>
      <c r="D27" s="19">
        <f t="shared" si="5"/>
        <v>7330.8</v>
      </c>
      <c r="E27" s="19">
        <f t="shared" si="6"/>
        <v>10996.2</v>
      </c>
      <c r="F27" s="20">
        <f t="shared" si="7"/>
        <v>0.0924</v>
      </c>
      <c r="G27" s="20">
        <v>0.14</v>
      </c>
      <c r="H27" s="21">
        <f t="shared" si="8"/>
        <v>1399.199999999999</v>
      </c>
      <c r="I27" s="23">
        <f t="shared" si="10"/>
        <v>0.24598198970840499</v>
      </c>
    </row>
    <row r="28" spans="2:9" s="13" customFormat="1" ht="10.5">
      <c r="B28" s="34">
        <f t="shared" si="9"/>
        <v>0.5</v>
      </c>
      <c r="C28" s="19">
        <v>17657</v>
      </c>
      <c r="D28" s="19">
        <f t="shared" si="5"/>
        <v>8828.5</v>
      </c>
      <c r="E28" s="19">
        <f t="shared" si="6"/>
        <v>8828.5</v>
      </c>
      <c r="F28" s="20">
        <f t="shared" si="7"/>
        <v>0.09899999999999999</v>
      </c>
      <c r="G28" s="20">
        <v>0.15</v>
      </c>
      <c r="H28" s="21">
        <f t="shared" si="8"/>
        <v>1497.6999999999998</v>
      </c>
      <c r="I28" s="23">
        <f t="shared" si="10"/>
        <v>0.19894705214662467</v>
      </c>
    </row>
    <row r="29" spans="2:9" s="13" customFormat="1" ht="10.5">
      <c r="B29" s="34">
        <f t="shared" si="9"/>
        <v>0.6</v>
      </c>
      <c r="C29" s="19">
        <v>14257</v>
      </c>
      <c r="D29" s="19">
        <f>C29*B29</f>
        <v>8554.199999999999</v>
      </c>
      <c r="E29" s="19">
        <f t="shared" si="6"/>
        <v>5702.800000000001</v>
      </c>
      <c r="F29" s="20">
        <f>G29*(1-0.2896)</f>
        <v>0.11721599999999999</v>
      </c>
      <c r="G29" s="20">
        <v>0.165</v>
      </c>
      <c r="H29" s="21">
        <f t="shared" si="8"/>
        <v>-274.3000000000011</v>
      </c>
      <c r="I29" s="23">
        <f t="shared" si="10"/>
        <v>-0.3177834487787086</v>
      </c>
    </row>
    <row r="30" spans="2:9" s="13" customFormat="1" ht="10.5">
      <c r="B30" s="34">
        <f t="shared" si="9"/>
        <v>0.7</v>
      </c>
      <c r="C30" s="19">
        <v>10880</v>
      </c>
      <c r="D30" s="19">
        <f t="shared" si="5"/>
        <v>7615.999999999999</v>
      </c>
      <c r="E30" s="19">
        <f t="shared" si="6"/>
        <v>3264.000000000001</v>
      </c>
      <c r="F30" s="20">
        <f>G30*(1-0.2276)</f>
        <v>0.139032</v>
      </c>
      <c r="G30" s="20">
        <v>0.18</v>
      </c>
      <c r="H30" s="21">
        <f t="shared" si="8"/>
        <v>-938.1999999999998</v>
      </c>
      <c r="I30" s="23">
        <f t="shared" si="10"/>
        <v>0.04323491792794725</v>
      </c>
    </row>
    <row r="31" spans="2:9" s="13" customFormat="1" ht="10.5">
      <c r="B31" s="34">
        <f t="shared" si="9"/>
        <v>0.7999999999999999</v>
      </c>
      <c r="C31" s="19">
        <v>9769</v>
      </c>
      <c r="D31" s="19">
        <f t="shared" si="5"/>
        <v>7815.199999999999</v>
      </c>
      <c r="E31" s="19">
        <f t="shared" si="6"/>
        <v>1953.800000000001</v>
      </c>
      <c r="F31" s="20">
        <f>G31*(1-0.1991)</f>
        <v>0.14416199999999998</v>
      </c>
      <c r="G31" s="20">
        <v>0.18</v>
      </c>
      <c r="H31" s="21">
        <f t="shared" si="8"/>
        <v>199.19999999999982</v>
      </c>
      <c r="I31" s="23">
        <f t="shared" si="10"/>
        <v>0.179999999999999</v>
      </c>
    </row>
    <row r="32" spans="2:9" s="13" customFormat="1" ht="10.5">
      <c r="B32" s="34">
        <f t="shared" si="9"/>
        <v>0.8999999999999999</v>
      </c>
      <c r="C32" s="19">
        <v>8864</v>
      </c>
      <c r="D32" s="19">
        <f t="shared" si="5"/>
        <v>7977.599999999999</v>
      </c>
      <c r="E32" s="19">
        <f t="shared" si="6"/>
        <v>886.4000000000005</v>
      </c>
      <c r="F32" s="20">
        <f>G32*(1-0.177)</f>
        <v>0.14814</v>
      </c>
      <c r="G32" s="20">
        <v>0.18</v>
      </c>
      <c r="H32" s="21">
        <f t="shared" si="8"/>
        <v>162.40000000000055</v>
      </c>
      <c r="I32" s="23">
        <f t="shared" si="10"/>
        <v>0.1800000000000006</v>
      </c>
    </row>
    <row r="33" spans="2:9" s="13" customFormat="1" ht="10.5">
      <c r="B33" s="13" t="s">
        <v>19</v>
      </c>
      <c r="F33" s="25"/>
      <c r="H33" s="26"/>
      <c r="I33" s="2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2000-12-26T16:29:09Z</dcterms:created>
  <dcterms:modified xsi:type="dcterms:W3CDTF">2004-03-24T12:26:28Z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2145643848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