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Tabla 25.7" sheetId="1" r:id="rId1"/>
  </sheets>
  <definedNames>
    <definedName name="_xlnm.Print_Area">'Tabla 25.7'!$A$1:$I$41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<sst xmlns="http://schemas.openxmlformats.org/spreadsheetml/2006/main" count="37" uniqueCount="37">
  <si>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Fórmulas para valorar empresas</t>
  </si>
  <si>
    <t>G=</t>
  </si>
  <si>
    <t>D =</t>
  </si>
  <si>
    <t xml:space="preserve">CRECIMIENTO = </t>
  </si>
  <si>
    <t>imp =</t>
  </si>
  <si>
    <t>Caja necesaria</t>
  </si>
  <si>
    <t>Cuentas a cobrar</t>
  </si>
  <si>
    <t>Stocks</t>
  </si>
  <si>
    <t>Activo fijo bruto</t>
  </si>
  <si>
    <t xml:space="preserve"> - amort acumulada</t>
  </si>
  <si>
    <t>Activo fijo neto</t>
  </si>
  <si>
    <t>TOTAL ACTIVO</t>
  </si>
  <si>
    <t>Cuentas a pagar</t>
  </si>
  <si>
    <t>Deuda</t>
  </si>
  <si>
    <t>Capital (valor contable)</t>
  </si>
  <si>
    <t>TOTAL PASIVO</t>
  </si>
  <si>
    <t>NOF</t>
  </si>
  <si>
    <t>Cuenta de resultados</t>
  </si>
  <si>
    <t>Ventas</t>
  </si>
  <si>
    <t>Coste de ventas</t>
  </si>
  <si>
    <t>Gastos generales</t>
  </si>
  <si>
    <t>Amortización</t>
  </si>
  <si>
    <t>Margen</t>
  </si>
  <si>
    <t>Intereses</t>
  </si>
  <si>
    <t>BAT</t>
  </si>
  <si>
    <t>Impuestos</t>
  </si>
  <si>
    <t>BDT</t>
  </si>
  <si>
    <t xml:space="preserve"> + Amortización</t>
  </si>
  <si>
    <t xml:space="preserve"> + ∆ Deuda</t>
  </si>
  <si>
    <t xml:space="preserve"> - ∆ NOF</t>
  </si>
  <si>
    <t xml:space="preserve"> - Inversiones</t>
  </si>
  <si>
    <t>CF acciones = Dividendos</t>
  </si>
  <si>
    <t>FCF</t>
  </si>
  <si>
    <t>CCF</t>
  </si>
  <si>
    <t>Flujo para la deuda</t>
  </si>
  <si>
    <t>D</t>
  </si>
  <si>
    <t>Kd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</si>
</sst>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00000"/>
    <numFmt numFmtId="173" formatCode="0.0000%"/>
    <numFmt numFmtId="174" formatCode="0.0000"/>
    <numFmt numFmtId="175" formatCode="0.000%"/>
    <numFmt numFmtId="176" formatCode="0.00000"/>
    <numFmt numFmtId="177" formatCode="0.0"/>
    <numFmt numFmtId="178" formatCode="#,##0.0"/>
  </numFmts>
  <fonts count="11">
    <font>
      <sz val="9"/>
      <color indexed="8"/>
      <name val="Tms Rmn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0"/>
      <color indexed="8"/>
      <name val="Geneva"/>
      <family val="0"/>
    </font>
    <font>
      <b/>
      <i/>
      <sz val="9"/>
      <color indexed="8"/>
      <name val="Tms Rmn"/>
      <family val="0"/>
    </font>
    <font>
      <b/>
      <sz val="9"/>
      <color indexed="8"/>
      <name val="Tms Rmn"/>
      <family val="0"/>
    </font>
    <font>
      <b/>
      <sz val="10"/>
      <color indexed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0" fontId="5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pane ySplit="2385" topLeftCell="BM24" activePane="bottomLeft" state="split"/>
      <selection pane="topLeft" activeCell="D45" sqref="D45"/>
      <selection pane="bottomLeft" activeCell="C32" sqref="C32"/>
    </sheetView>
  </sheetViews>
  <sheetFormatPr defaultColWidth="11.00390625" defaultRowHeight="12"/>
  <cols>
    <col min="1" max="1" width="3.75390625" style="6" customWidth="1"/>
    <col min="2" max="2" width="6.625" style="1" customWidth="1"/>
    <col min="3" max="3" width="21.25390625" style="1" customWidth="1"/>
    <col min="4" max="8" width="14.75390625" style="1" customWidth="1"/>
    <col min="9" max="11" width="14.00390625" style="1" customWidth="1"/>
    <col min="12" max="16384" width="11.00390625" style="1" customWidth="1"/>
  </cols>
  <sheetData>
    <row r="1" spans="1:8" ht="12.75">
      <c r="A1" s="17"/>
      <c r="B1" s="31" t="s">
        <v>1</v>
      </c>
      <c r="C1" s="32">
        <v>0.04</v>
      </c>
      <c r="D1" s="11"/>
      <c r="E1" s="21" t="s">
        <v>0</v>
      </c>
      <c r="F1" s="10"/>
      <c r="G1" s="13"/>
      <c r="H1" s="10">
        <f>H2</f>
        <v>0.4</v>
      </c>
    </row>
    <row r="2" spans="1:8" ht="10.5">
      <c r="A2" s="17"/>
      <c r="B2" s="13" t="s">
        <v>2</v>
      </c>
      <c r="C2" s="11">
        <f>D14</f>
        <v>1000</v>
      </c>
      <c r="D2" s="11"/>
      <c r="E2" s="13" t="s">
        <v>3</v>
      </c>
      <c r="F2" s="10">
        <f>C1</f>
        <v>0.04</v>
      </c>
      <c r="G2" s="13" t="s">
        <v>4</v>
      </c>
      <c r="H2" s="12">
        <v>0.4</v>
      </c>
    </row>
    <row r="3" spans="1:8" ht="10.5">
      <c r="A3" s="17"/>
      <c r="B3" s="13"/>
      <c r="C3" s="11"/>
      <c r="D3" s="11"/>
      <c r="E3" s="13"/>
      <c r="F3" s="10"/>
      <c r="G3" s="13"/>
      <c r="H3" s="12"/>
    </row>
    <row r="4" spans="1:10" ht="11.25" customHeight="1">
      <c r="A4" s="17"/>
      <c r="B4"/>
      <c r="C4"/>
      <c r="D4" s="13">
        <v>0</v>
      </c>
      <c r="E4" s="13">
        <v>1</v>
      </c>
      <c r="F4" s="13">
        <f>E4+1</f>
        <v>2</v>
      </c>
      <c r="G4" s="13">
        <f>F4+1</f>
        <v>3</v>
      </c>
      <c r="H4" s="13">
        <f>G4+1</f>
        <v>4</v>
      </c>
      <c r="I4" s="13">
        <f>H4+1</f>
        <v>5</v>
      </c>
      <c r="J4" s="13">
        <f>I4+1</f>
        <v>6</v>
      </c>
    </row>
    <row r="5" spans="1:10" ht="11.25" customHeight="1">
      <c r="A5" s="17">
        <v>1</v>
      </c>
      <c r="B5" s="7"/>
      <c r="C5" s="5" t="s">
        <v>5</v>
      </c>
      <c r="D5" s="8">
        <f>D16-D6-D7-D10</f>
        <v>200</v>
      </c>
      <c r="E5" s="4">
        <f>D5*(1+$C$1)</f>
        <v>208</v>
      </c>
      <c r="F5" s="4">
        <f>E5*(1+$C$1)</f>
        <v>216.32</v>
      </c>
      <c r="G5" s="4">
        <f>F5*(1+$C$1)</f>
        <v>224.9728</v>
      </c>
      <c r="H5" s="4">
        <f>G5*(1+$C$1)</f>
        <v>233.97171200000003</v>
      </c>
      <c r="I5" s="4">
        <f>H5*(1+$C$1)</f>
        <v>243.33058048000004</v>
      </c>
      <c r="J5" s="4">
        <f>I5*(1+$C$1)</f>
        <v>253.06380369920004</v>
      </c>
    </row>
    <row r="6" spans="1:10" ht="10.5">
      <c r="A6" s="17">
        <v>2</v>
      </c>
      <c r="B6" s="7"/>
      <c r="C6" s="5" t="s">
        <v>6</v>
      </c>
      <c r="D6" s="8">
        <v>900</v>
      </c>
      <c r="E6" s="4">
        <f>D6*(1+$C$1)</f>
        <v>936</v>
      </c>
      <c r="F6" s="4">
        <f>E6*(1+$C$1)</f>
        <v>973.44</v>
      </c>
      <c r="G6" s="4">
        <f>F6*(1+$C$1)</f>
        <v>1012.3776000000001</v>
      </c>
      <c r="H6" s="4">
        <f>G6*(1+$C$1)</f>
        <v>1052.872704</v>
      </c>
      <c r="I6" s="4">
        <f>H6*(1+$C$1)</f>
        <v>1094.9876121600003</v>
      </c>
      <c r="J6" s="4">
        <f>I6*(1+$C$1)</f>
        <v>1138.7871166464004</v>
      </c>
    </row>
    <row r="7" spans="1:10" ht="10.5">
      <c r="A7" s="17">
        <v>3</v>
      </c>
      <c r="B7" s="7"/>
      <c r="C7" s="5" t="s">
        <v>7</v>
      </c>
      <c r="D7" s="8">
        <v>400</v>
      </c>
      <c r="E7" s="4">
        <f>D7*(1+$C$1)</f>
        <v>416</v>
      </c>
      <c r="F7" s="4">
        <f>E7*(1+$C$1)</f>
        <v>432.64</v>
      </c>
      <c r="G7" s="4">
        <f>F7*(1+$C$1)</f>
        <v>449.9456</v>
      </c>
      <c r="H7" s="4">
        <f>G7*(1+$C$1)</f>
        <v>467.94342400000005</v>
      </c>
      <c r="I7" s="4">
        <f>H7*(1+$C$1)</f>
        <v>486.6611609600001</v>
      </c>
      <c r="J7" s="9">
        <f>0.2*J22</f>
        <v>354.28932517888006</v>
      </c>
    </row>
    <row r="8" spans="1:10" ht="10.5">
      <c r="A8" s="17">
        <v>4</v>
      </c>
      <c r="B8" s="7"/>
      <c r="C8" s="5" t="s">
        <v>8</v>
      </c>
      <c r="D8" s="8">
        <v>1200</v>
      </c>
      <c r="E8" s="4">
        <f aca="true" t="shared" si="0" ref="E8:J8">E10+E9</f>
        <v>1448</v>
      </c>
      <c r="F8" s="4">
        <f t="shared" si="0"/>
        <v>1705.92</v>
      </c>
      <c r="G8" s="4">
        <f t="shared" si="0"/>
        <v>1974.1568000000002</v>
      </c>
      <c r="H8" s="4">
        <f t="shared" si="0"/>
        <v>2253.1230720000003</v>
      </c>
      <c r="I8" s="4">
        <f t="shared" si="0"/>
        <v>2543.24799488</v>
      </c>
      <c r="J8" s="4">
        <f t="shared" si="0"/>
        <v>2844.9779146752003</v>
      </c>
    </row>
    <row r="9" spans="1:10" ht="10.5">
      <c r="A9" s="17">
        <v>5</v>
      </c>
      <c r="B9" s="7"/>
      <c r="C9" s="5" t="s">
        <v>9</v>
      </c>
      <c r="D9" s="8">
        <f>D24</f>
        <v>200</v>
      </c>
      <c r="E9" s="4">
        <f>D9+E24</f>
        <v>408</v>
      </c>
      <c r="F9" s="4">
        <f>E9+F24</f>
        <v>624.3199999999999</v>
      </c>
      <c r="G9" s="4">
        <f>F9+G24</f>
        <v>849.2927999999999</v>
      </c>
      <c r="H9" s="4">
        <f>G9+H24</f>
        <v>1083.264512</v>
      </c>
      <c r="I9" s="4">
        <f>H9+I24</f>
        <v>1326.59509248</v>
      </c>
      <c r="J9" s="4">
        <f>I9+J24</f>
        <v>1579.6588961792</v>
      </c>
    </row>
    <row r="10" spans="1:10" ht="10.5">
      <c r="A10" s="17">
        <v>6</v>
      </c>
      <c r="B10" s="7"/>
      <c r="C10" s="5" t="s">
        <v>10</v>
      </c>
      <c r="D10" s="8">
        <f>D8-D9</f>
        <v>1000</v>
      </c>
      <c r="E10" s="4">
        <f>D10*(1+$C$1)</f>
        <v>1040</v>
      </c>
      <c r="F10" s="4">
        <f>E10*(1+$C$1)</f>
        <v>1081.6000000000001</v>
      </c>
      <c r="G10" s="4">
        <f>F10*(1+$C$1)</f>
        <v>1124.8640000000003</v>
      </c>
      <c r="H10" s="4">
        <f>G10*(1+$C$1)</f>
        <v>1169.8585600000004</v>
      </c>
      <c r="I10" s="4">
        <f>H10*(1+$C$1)</f>
        <v>1216.6529024000004</v>
      </c>
      <c r="J10" s="4">
        <f>I10*(1+$C$1)</f>
        <v>1265.3190184960004</v>
      </c>
    </row>
    <row r="11" spans="1:10" ht="10.5">
      <c r="A11" s="27">
        <v>7</v>
      </c>
      <c r="B11" s="28"/>
      <c r="C11" s="26" t="s">
        <v>11</v>
      </c>
      <c r="D11" s="29">
        <f>D5+D6+D7+D10</f>
        <v>2500</v>
      </c>
      <c r="E11" s="29">
        <f aca="true" t="shared" si="1" ref="E11:J11">E5+E6+E7+E10</f>
        <v>2600</v>
      </c>
      <c r="F11" s="29">
        <f t="shared" si="1"/>
        <v>2704</v>
      </c>
      <c r="G11" s="29">
        <f t="shared" si="1"/>
        <v>2812.1600000000008</v>
      </c>
      <c r="H11" s="29">
        <f t="shared" si="1"/>
        <v>2924.6464000000005</v>
      </c>
      <c r="I11" s="29">
        <f t="shared" si="1"/>
        <v>3041.632256000001</v>
      </c>
      <c r="J11" s="29">
        <f t="shared" si="1"/>
        <v>3011.459264020481</v>
      </c>
    </row>
    <row r="12" spans="1:10" ht="10.5">
      <c r="A12" s="17"/>
      <c r="B12" s="13"/>
      <c r="C12" s="12"/>
      <c r="D12" s="13"/>
      <c r="E12" s="14"/>
      <c r="F12" s="14"/>
      <c r="G12" s="14"/>
      <c r="H12" s="14"/>
      <c r="I12" s="14"/>
      <c r="J12" s="14"/>
    </row>
    <row r="13" spans="1:10" ht="10.5">
      <c r="A13" s="17">
        <v>8</v>
      </c>
      <c r="B13" s="7"/>
      <c r="C13" s="5" t="s">
        <v>12</v>
      </c>
      <c r="D13" s="7">
        <v>200</v>
      </c>
      <c r="E13" s="4">
        <f>D13*(1+$C$1)</f>
        <v>208</v>
      </c>
      <c r="F13" s="4">
        <f>E13*(1+$C$1)</f>
        <v>216.32</v>
      </c>
      <c r="G13" s="4">
        <f>F13*(1+$C$1)</f>
        <v>224.9728</v>
      </c>
      <c r="H13" s="4">
        <f>G13*(1+$C$1)</f>
        <v>233.97171200000003</v>
      </c>
      <c r="I13" s="4">
        <f>H13*(1+$C$1)</f>
        <v>243.33058048000004</v>
      </c>
      <c r="J13" s="4">
        <f>I13*(1+$C$1)</f>
        <v>253.06380369920004</v>
      </c>
    </row>
    <row r="14" spans="1:10" ht="10.5">
      <c r="A14" s="17">
        <v>9</v>
      </c>
      <c r="B14" s="7"/>
      <c r="C14" s="5" t="s">
        <v>13</v>
      </c>
      <c r="D14" s="33">
        <v>1000</v>
      </c>
      <c r="E14" s="4">
        <f>D14*(1+$C$1)</f>
        <v>1040</v>
      </c>
      <c r="F14" s="4">
        <f>E14*(1+$C$1)</f>
        <v>1081.6000000000001</v>
      </c>
      <c r="G14" s="4">
        <f>F14*(1+$C$1)</f>
        <v>1124.8640000000003</v>
      </c>
      <c r="H14" s="4">
        <f>G14*(1+$C$1)</f>
        <v>1169.8585600000004</v>
      </c>
      <c r="I14" s="4">
        <f>H14*(1+$C$1)</f>
        <v>1216.6529024000004</v>
      </c>
      <c r="J14" s="4">
        <f>I14*(1+$C$1)</f>
        <v>1265.3190184960004</v>
      </c>
    </row>
    <row r="15" spans="1:10" ht="10.5">
      <c r="A15" s="17">
        <v>10</v>
      </c>
      <c r="B15" s="7"/>
      <c r="C15" s="5" t="s">
        <v>14</v>
      </c>
      <c r="D15" s="8">
        <f>2300-D14</f>
        <v>1300</v>
      </c>
      <c r="E15" s="9">
        <f>D15+E29-E34</f>
        <v>1352</v>
      </c>
      <c r="F15" s="9">
        <f>E15+F29-F34</f>
        <v>1406.08</v>
      </c>
      <c r="G15" s="9">
        <f>F15+G29-G34</f>
        <v>1462.3231999999998</v>
      </c>
      <c r="H15" s="9">
        <f>G15+H29-H34</f>
        <v>1520.816128</v>
      </c>
      <c r="I15" s="9">
        <f>H15+I29-I34</f>
        <v>1581.6487731199998</v>
      </c>
      <c r="J15" s="9">
        <f>I15+J29-J34</f>
        <v>1644.9147240448</v>
      </c>
    </row>
    <row r="16" spans="1:10" ht="12" customHeight="1">
      <c r="A16" s="27">
        <v>11</v>
      </c>
      <c r="B16" s="28"/>
      <c r="C16" s="26" t="s">
        <v>15</v>
      </c>
      <c r="D16" s="29">
        <f aca="true" t="shared" si="2" ref="D16:J16">D13+D14+D15</f>
        <v>2500</v>
      </c>
      <c r="E16" s="30">
        <f t="shared" si="2"/>
        <v>2600</v>
      </c>
      <c r="F16" s="30">
        <f t="shared" si="2"/>
        <v>2704</v>
      </c>
      <c r="G16" s="30">
        <f t="shared" si="2"/>
        <v>2812.16</v>
      </c>
      <c r="H16" s="30">
        <f t="shared" si="2"/>
        <v>2924.6464000000005</v>
      </c>
      <c r="I16" s="30">
        <f t="shared" si="2"/>
        <v>3041.632256</v>
      </c>
      <c r="J16" s="20">
        <f t="shared" si="2"/>
        <v>3163.2975462400004</v>
      </c>
    </row>
    <row r="17" spans="1:10" ht="12" customHeight="1">
      <c r="A17" s="17"/>
      <c r="B17" s="13"/>
      <c r="C17" s="12"/>
      <c r="D17" s="13"/>
      <c r="E17" s="13"/>
      <c r="F17" s="14"/>
      <c r="G17" s="14"/>
      <c r="H17" s="14"/>
      <c r="I17" s="14"/>
      <c r="J17" s="14"/>
    </row>
    <row r="18" spans="1:10" ht="12" customHeight="1">
      <c r="A18" s="17"/>
      <c r="B18" s="18"/>
      <c r="C18" s="16" t="s">
        <v>16</v>
      </c>
      <c r="D18" s="19">
        <f>D5+D6+D7-D13</f>
        <v>1300</v>
      </c>
      <c r="E18" s="20">
        <f aca="true" t="shared" si="3" ref="E18:J18">E5+E6+E7-E13</f>
        <v>1352</v>
      </c>
      <c r="F18" s="20">
        <f t="shared" si="3"/>
        <v>1406.0800000000002</v>
      </c>
      <c r="G18" s="20">
        <f t="shared" si="3"/>
        <v>1462.3232000000003</v>
      </c>
      <c r="H18" s="20">
        <f t="shared" si="3"/>
        <v>1520.8161280000002</v>
      </c>
      <c r="I18" s="20">
        <f t="shared" si="3"/>
        <v>1581.6487731200002</v>
      </c>
      <c r="J18" s="20">
        <f t="shared" si="3"/>
        <v>1493.0764418252804</v>
      </c>
    </row>
    <row r="19" spans="1:10" ht="12" customHeight="1">
      <c r="A19" s="17"/>
      <c r="B19" s="13"/>
      <c r="C19" s="12"/>
      <c r="D19" s="13"/>
      <c r="E19" s="15"/>
      <c r="F19" s="15"/>
      <c r="G19" s="15"/>
      <c r="H19" s="15"/>
      <c r="I19" s="15"/>
      <c r="J19" s="15"/>
    </row>
    <row r="20" spans="1:10" ht="10.5">
      <c r="A20" s="17"/>
      <c r="B20" s="10" t="s">
        <v>17</v>
      </c>
      <c r="C20" s="12"/>
      <c r="D20" s="13"/>
      <c r="E20" s="13"/>
      <c r="F20" s="13"/>
      <c r="G20" s="13"/>
      <c r="H20" s="13"/>
      <c r="I20" s="13"/>
      <c r="J20" s="13"/>
    </row>
    <row r="21" spans="1:10" ht="10.5">
      <c r="A21" s="17">
        <v>12</v>
      </c>
      <c r="B21" s="13"/>
      <c r="C21" s="5" t="s">
        <v>18</v>
      </c>
      <c r="D21" s="8">
        <v>3000</v>
      </c>
      <c r="E21" s="2">
        <f>D21*(1+$C$1)</f>
        <v>3120</v>
      </c>
      <c r="F21" s="4">
        <f>E21*(1+$C$1)</f>
        <v>3244.8</v>
      </c>
      <c r="G21" s="4">
        <f>F21*(1+$C$1)</f>
        <v>3374.592</v>
      </c>
      <c r="H21" s="4">
        <f>G21*(1+$C$1)</f>
        <v>3509.5756800000004</v>
      </c>
      <c r="I21" s="4">
        <f>H21*(1+$C$1)</f>
        <v>3649.9587072000004</v>
      </c>
      <c r="J21" s="4">
        <f>I21*(1+$C$1)</f>
        <v>3795.9570554880006</v>
      </c>
    </row>
    <row r="22" spans="1:10" ht="10.5">
      <c r="A22" s="17">
        <f aca="true" t="shared" si="4" ref="A22:A37">A21+1</f>
        <v>13</v>
      </c>
      <c r="B22" s="13"/>
      <c r="C22" s="5" t="s">
        <v>19</v>
      </c>
      <c r="D22" s="8">
        <v>1400</v>
      </c>
      <c r="E22" s="2">
        <f>D22*(1+$C$1)</f>
        <v>1456</v>
      </c>
      <c r="F22" s="4">
        <f>E22*(1+$C$1)</f>
        <v>1514.24</v>
      </c>
      <c r="G22" s="4">
        <f>F22*(1+$C$1)</f>
        <v>1574.8096</v>
      </c>
      <c r="H22" s="4">
        <f>G22*(1+$C$1)</f>
        <v>1637.8019840000002</v>
      </c>
      <c r="I22" s="4">
        <f>H22*(1+$C$1)</f>
        <v>1703.3140633600003</v>
      </c>
      <c r="J22" s="4">
        <f>I22*(1+$C$1)</f>
        <v>1771.4466258944003</v>
      </c>
    </row>
    <row r="23" spans="1:10" ht="10.5">
      <c r="A23" s="17">
        <f t="shared" si="4"/>
        <v>14</v>
      </c>
      <c r="B23" s="13"/>
      <c r="C23" s="5" t="s">
        <v>20</v>
      </c>
      <c r="D23" s="8">
        <v>600</v>
      </c>
      <c r="E23" s="2">
        <f>D23*(1+$C$1)</f>
        <v>624</v>
      </c>
      <c r="F23" s="4">
        <f>E23*(1+$C$1)</f>
        <v>648.96</v>
      </c>
      <c r="G23" s="4">
        <f>F23*(1+$C$1)</f>
        <v>674.9184</v>
      </c>
      <c r="H23" s="4">
        <f>G23*(1+$C$1)</f>
        <v>701.9151360000001</v>
      </c>
      <c r="I23" s="4">
        <f>H23*(1+$C$1)</f>
        <v>729.99174144</v>
      </c>
      <c r="J23" s="4">
        <f>I23*(1+$C$1)</f>
        <v>759.1914110976</v>
      </c>
    </row>
    <row r="24" spans="1:10" ht="10.5">
      <c r="A24" s="17">
        <f t="shared" si="4"/>
        <v>15</v>
      </c>
      <c r="B24" s="13"/>
      <c r="C24" s="5" t="s">
        <v>21</v>
      </c>
      <c r="D24" s="34">
        <v>200</v>
      </c>
      <c r="E24" s="2">
        <f>D24*(1+$C$1)</f>
        <v>208</v>
      </c>
      <c r="F24" s="4">
        <f>E24*(1+$C$1)</f>
        <v>216.32</v>
      </c>
      <c r="G24" s="4">
        <f>F24*(1+$C$1)</f>
        <v>224.9728</v>
      </c>
      <c r="H24" s="4">
        <f>G24*(1+$C$1)</f>
        <v>233.97171200000003</v>
      </c>
      <c r="I24" s="4">
        <f>H24*(1+$C$1)</f>
        <v>243.33058048000004</v>
      </c>
      <c r="J24" s="4">
        <f>I24*(1+$C$1)</f>
        <v>253.06380369920004</v>
      </c>
    </row>
    <row r="25" spans="1:10" ht="10.5">
      <c r="A25" s="17">
        <f t="shared" si="4"/>
        <v>16</v>
      </c>
      <c r="C25" s="1" t="s">
        <v>22</v>
      </c>
      <c r="D25" s="3">
        <f aca="true" t="shared" si="5" ref="D25:J25">D21-D22-D23-D24</f>
        <v>800</v>
      </c>
      <c r="E25" s="2">
        <f t="shared" si="5"/>
        <v>832</v>
      </c>
      <c r="F25" s="4">
        <f t="shared" si="5"/>
        <v>865.2800000000002</v>
      </c>
      <c r="G25" s="4">
        <f t="shared" si="5"/>
        <v>899.8912</v>
      </c>
      <c r="H25" s="4">
        <f t="shared" si="5"/>
        <v>935.8868480000001</v>
      </c>
      <c r="I25" s="4">
        <f t="shared" si="5"/>
        <v>973.3223219200001</v>
      </c>
      <c r="J25" s="4">
        <f t="shared" si="5"/>
        <v>1012.2552147968004</v>
      </c>
    </row>
    <row r="26" spans="1:10" ht="10.5">
      <c r="A26" s="17">
        <f t="shared" si="4"/>
        <v>17</v>
      </c>
      <c r="C26" s="1" t="s">
        <v>23</v>
      </c>
      <c r="D26" s="3">
        <f>D40*D41</f>
        <v>65</v>
      </c>
      <c r="E26" s="2">
        <f aca="true" t="shared" si="6" ref="E26:J26">D40*E41</f>
        <v>65</v>
      </c>
      <c r="F26" s="4">
        <f t="shared" si="6"/>
        <v>67.60000000000001</v>
      </c>
      <c r="G26" s="4">
        <f t="shared" si="6"/>
        <v>70.30400000000002</v>
      </c>
      <c r="H26" s="4">
        <f t="shared" si="6"/>
        <v>73.11616000000002</v>
      </c>
      <c r="I26" s="4">
        <f t="shared" si="6"/>
        <v>76.04080640000002</v>
      </c>
      <c r="J26" s="4">
        <f t="shared" si="6"/>
        <v>79.08243865600002</v>
      </c>
    </row>
    <row r="27" spans="1:10" ht="10.5">
      <c r="A27" s="17">
        <f t="shared" si="4"/>
        <v>18</v>
      </c>
      <c r="C27" s="1" t="s">
        <v>24</v>
      </c>
      <c r="D27" s="3">
        <f aca="true" t="shared" si="7" ref="D27:J27">D25-D26</f>
        <v>735</v>
      </c>
      <c r="E27" s="2">
        <f t="shared" si="7"/>
        <v>767</v>
      </c>
      <c r="F27" s="4">
        <f t="shared" si="7"/>
        <v>797.6800000000002</v>
      </c>
      <c r="G27" s="4">
        <f t="shared" si="7"/>
        <v>829.5872</v>
      </c>
      <c r="H27" s="4">
        <f t="shared" si="7"/>
        <v>862.7706880000001</v>
      </c>
      <c r="I27" s="4">
        <f t="shared" si="7"/>
        <v>897.2815155200001</v>
      </c>
      <c r="J27" s="4">
        <f t="shared" si="7"/>
        <v>933.1727761408004</v>
      </c>
    </row>
    <row r="28" spans="1:10" ht="10.5">
      <c r="A28" s="17">
        <f t="shared" si="4"/>
        <v>19</v>
      </c>
      <c r="B28"/>
      <c r="C28" s="1" t="s">
        <v>25</v>
      </c>
      <c r="D28" s="3">
        <f>$H1*D27</f>
        <v>294</v>
      </c>
      <c r="E28" s="2">
        <f>$H1*E27</f>
        <v>306.8</v>
      </c>
      <c r="F28" s="4">
        <f>$H1*F27</f>
        <v>319.0720000000001</v>
      </c>
      <c r="G28" s="4">
        <f>$H1*G27</f>
        <v>331.83488000000006</v>
      </c>
      <c r="H28" s="4">
        <f>$H1*H27</f>
        <v>345.10827520000004</v>
      </c>
      <c r="I28" s="4">
        <f>$H1*I27</f>
        <v>358.91260620800006</v>
      </c>
      <c r="J28" s="4">
        <f>$H1*J27</f>
        <v>373.26911045632016</v>
      </c>
    </row>
    <row r="29" spans="1:10" ht="10.5">
      <c r="A29" s="27">
        <f t="shared" si="4"/>
        <v>20</v>
      </c>
      <c r="B29" s="22"/>
      <c r="C29" s="22" t="s">
        <v>26</v>
      </c>
      <c r="D29" s="24">
        <f aca="true" t="shared" si="8" ref="D29:J29">D27-D28</f>
        <v>441</v>
      </c>
      <c r="E29" s="23">
        <f t="shared" si="8"/>
        <v>460.2</v>
      </c>
      <c r="F29" s="25">
        <f t="shared" si="8"/>
        <v>478.60800000000006</v>
      </c>
      <c r="G29" s="25">
        <f t="shared" si="8"/>
        <v>497.75232</v>
      </c>
      <c r="H29" s="25">
        <f t="shared" si="8"/>
        <v>517.6624128000001</v>
      </c>
      <c r="I29" s="25">
        <f t="shared" si="8"/>
        <v>538.368909312</v>
      </c>
      <c r="J29" s="25">
        <f t="shared" si="8"/>
        <v>559.9036656844802</v>
      </c>
    </row>
    <row r="30" spans="1:10" ht="11.25">
      <c r="A30" s="17">
        <f t="shared" si="4"/>
        <v>21</v>
      </c>
      <c r="C30" s="35" t="s">
        <v>27</v>
      </c>
      <c r="D30" s="1">
        <f aca="true" t="shared" si="9" ref="D30:J30">D24</f>
        <v>200</v>
      </c>
      <c r="E30" s="2">
        <f t="shared" si="9"/>
        <v>208</v>
      </c>
      <c r="F30" s="4">
        <f t="shared" si="9"/>
        <v>216.32</v>
      </c>
      <c r="G30" s="4">
        <f t="shared" si="9"/>
        <v>224.9728</v>
      </c>
      <c r="H30" s="4">
        <f t="shared" si="9"/>
        <v>233.97171200000003</v>
      </c>
      <c r="I30" s="4">
        <f t="shared" si="9"/>
        <v>243.33058048000004</v>
      </c>
      <c r="J30" s="4">
        <f t="shared" si="9"/>
        <v>253.06380369920004</v>
      </c>
    </row>
    <row r="31" spans="1:10" ht="11.25">
      <c r="A31" s="17">
        <f t="shared" si="4"/>
        <v>22</v>
      </c>
      <c r="C31" s="35" t="s">
        <v>28</v>
      </c>
      <c r="E31" s="2">
        <f>E14-D14</f>
        <v>40</v>
      </c>
      <c r="F31" s="2">
        <f>F14-E14</f>
        <v>41.600000000000136</v>
      </c>
      <c r="G31" s="2">
        <f>G14-F14</f>
        <v>43.264000000000124</v>
      </c>
      <c r="H31" s="2">
        <f>H14-G14</f>
        <v>44.99456000000009</v>
      </c>
      <c r="I31" s="2">
        <f>I14-H14</f>
        <v>46.794342400000005</v>
      </c>
      <c r="J31" s="2">
        <f>J14-I14</f>
        <v>48.666116095999996</v>
      </c>
    </row>
    <row r="32" spans="1:10" ht="11.25">
      <c r="A32" s="17">
        <f t="shared" si="4"/>
        <v>23</v>
      </c>
      <c r="C32" s="35" t="s">
        <v>29</v>
      </c>
      <c r="E32" s="2">
        <f>-D18*$C$1</f>
        <v>-52</v>
      </c>
      <c r="F32" s="4">
        <f>-E18*$C$1</f>
        <v>-54.08</v>
      </c>
      <c r="G32" s="4">
        <f>-F18*$C$1</f>
        <v>-56.24320000000001</v>
      </c>
      <c r="H32" s="4">
        <f>-G18*$C$1</f>
        <v>-58.49292800000001</v>
      </c>
      <c r="I32" s="4">
        <f>-H18*$C$1</f>
        <v>-60.83264512000001</v>
      </c>
      <c r="J32" s="4">
        <f>-I18*$C$1</f>
        <v>-63.26595092480001</v>
      </c>
    </row>
    <row r="33" spans="1:10" ht="11.25">
      <c r="A33" s="17">
        <f t="shared" si="4"/>
        <v>24</v>
      </c>
      <c r="C33" s="35" t="s">
        <v>30</v>
      </c>
      <c r="E33" s="2">
        <f aca="true" t="shared" si="10" ref="E33:J33">D8-E8</f>
        <v>-248</v>
      </c>
      <c r="F33" s="4">
        <f t="shared" si="10"/>
        <v>-257.9200000000001</v>
      </c>
      <c r="G33" s="4">
        <f t="shared" si="10"/>
        <v>-268.23680000000013</v>
      </c>
      <c r="H33" s="4">
        <f t="shared" si="10"/>
        <v>-278.9662720000001</v>
      </c>
      <c r="I33" s="4">
        <f t="shared" si="10"/>
        <v>-290.12492287999976</v>
      </c>
      <c r="J33" s="4">
        <f t="shared" si="10"/>
        <v>-301.7299197952002</v>
      </c>
    </row>
    <row r="34" spans="1:10" ht="11.25">
      <c r="A34" s="27">
        <f t="shared" si="4"/>
        <v>25</v>
      </c>
      <c r="B34" s="22"/>
      <c r="C34" s="36" t="s">
        <v>31</v>
      </c>
      <c r="D34" s="22"/>
      <c r="E34" s="23">
        <f aca="true" t="shared" si="11" ref="E34:J34">E29+E30+E33+E31+E32</f>
        <v>408.20000000000005</v>
      </c>
      <c r="F34" s="25">
        <f t="shared" si="11"/>
        <v>424.5280000000002</v>
      </c>
      <c r="G34" s="25">
        <f t="shared" si="11"/>
        <v>441.50912000000005</v>
      </c>
      <c r="H34" s="25">
        <f t="shared" si="11"/>
        <v>459.1694848000001</v>
      </c>
      <c r="I34" s="25">
        <f t="shared" si="11"/>
        <v>477.5362641920004</v>
      </c>
      <c r="J34" s="25">
        <f t="shared" si="11"/>
        <v>496.6377147596801</v>
      </c>
    </row>
    <row r="35" spans="1:10" ht="10.5">
      <c r="A35" s="17">
        <f t="shared" si="4"/>
        <v>26</v>
      </c>
      <c r="C35" s="1" t="s">
        <v>32</v>
      </c>
      <c r="E35" s="2">
        <f>E34+E26*(1-$H1)-E31</f>
        <v>407.20000000000005</v>
      </c>
      <c r="F35" s="2">
        <f>F34+F26*(1-$H1)-F31</f>
        <v>423.48800000000006</v>
      </c>
      <c r="G35" s="2">
        <f>G34+G26*(1-$H1)-G31</f>
        <v>440.42751999999996</v>
      </c>
      <c r="H35" s="2">
        <f>H34+H26*(1-$H1)-H31</f>
        <v>458.0446208</v>
      </c>
      <c r="I35" s="2">
        <f>I34+I26*(1-$H1)-I31</f>
        <v>476.36640563200035</v>
      </c>
      <c r="J35" s="4">
        <f>J34+J26*(1-$H1)-J31</f>
        <v>495.42106185728005</v>
      </c>
    </row>
    <row r="36" spans="1:10" ht="10.5">
      <c r="A36" s="17">
        <f t="shared" si="4"/>
        <v>27</v>
      </c>
      <c r="C36" s="1" t="s">
        <v>33</v>
      </c>
      <c r="E36" s="2">
        <f aca="true" t="shared" si="12" ref="E36:J36">E34+E26-E31</f>
        <v>433.20000000000005</v>
      </c>
      <c r="F36" s="2">
        <f t="shared" si="12"/>
        <v>450.5280000000001</v>
      </c>
      <c r="G36" s="2">
        <f t="shared" si="12"/>
        <v>468.54911999999996</v>
      </c>
      <c r="H36" s="2">
        <f t="shared" si="12"/>
        <v>487.2910848</v>
      </c>
      <c r="I36" s="2">
        <f t="shared" si="12"/>
        <v>506.7827281920004</v>
      </c>
      <c r="J36" s="2">
        <f t="shared" si="12"/>
        <v>527.0540373196801</v>
      </c>
    </row>
    <row r="37" spans="1:10" ht="10.5">
      <c r="A37" s="27">
        <f t="shared" si="4"/>
        <v>28</v>
      </c>
      <c r="B37" s="22"/>
      <c r="C37" s="22" t="s">
        <v>34</v>
      </c>
      <c r="D37" s="22"/>
      <c r="E37" s="23">
        <f aca="true" t="shared" si="13" ref="E37:J37">E26-E31</f>
        <v>25</v>
      </c>
      <c r="F37" s="23">
        <f t="shared" si="13"/>
        <v>25.999999999999872</v>
      </c>
      <c r="G37" s="23">
        <f t="shared" si="13"/>
        <v>27.039999999999893</v>
      </c>
      <c r="H37" s="23">
        <f t="shared" si="13"/>
        <v>28.12159999999993</v>
      </c>
      <c r="I37" s="23">
        <f t="shared" si="13"/>
        <v>29.246464000000017</v>
      </c>
      <c r="J37" s="23">
        <f t="shared" si="13"/>
        <v>30.416322560000026</v>
      </c>
    </row>
    <row r="38" spans="1:9" ht="10.5">
      <c r="A38" s="17"/>
      <c r="E38" s="2"/>
      <c r="F38" s="2"/>
      <c r="G38" s="2"/>
      <c r="H38" s="2"/>
      <c r="I38" s="2"/>
    </row>
    <row r="39" spans="1:10" ht="12" customHeight="1">
      <c r="A39" s="17"/>
      <c r="D39" s="4"/>
      <c r="E39" s="4"/>
      <c r="F39" s="4"/>
      <c r="G39" s="4"/>
      <c r="H39" s="4"/>
      <c r="I39" s="4"/>
      <c r="J39" s="4"/>
    </row>
    <row r="40" spans="1:10" ht="12" customHeight="1">
      <c r="A40" s="17">
        <v>48</v>
      </c>
      <c r="C40" s="1" t="s">
        <v>35</v>
      </c>
      <c r="D40" s="4">
        <f>D14</f>
        <v>1000</v>
      </c>
      <c r="E40" s="4">
        <f>D40*(1+$C$1)</f>
        <v>1040</v>
      </c>
      <c r="F40" s="4">
        <f>E40*(1+$C$1)</f>
        <v>1081.6000000000001</v>
      </c>
      <c r="G40" s="4">
        <f>F40*(1+$C$1)</f>
        <v>1124.8640000000003</v>
      </c>
      <c r="H40" s="4">
        <f>G40*(1+$C$1)</f>
        <v>1169.8585600000004</v>
      </c>
      <c r="I40" s="4">
        <f>H40*(1+$C$1)</f>
        <v>1216.6529024000004</v>
      </c>
      <c r="J40" s="4">
        <f>I40*(1+$C$1)</f>
        <v>1265.3190184960004</v>
      </c>
    </row>
    <row r="41" spans="1:10" ht="12" customHeight="1">
      <c r="A41" s="17">
        <v>8</v>
      </c>
      <c r="C41" s="1" t="s">
        <v>36</v>
      </c>
      <c r="D41" s="10">
        <v>0.065</v>
      </c>
      <c r="E41" s="10">
        <f aca="true" t="shared" si="14" ref="E41:J41">D41</f>
        <v>0.065</v>
      </c>
      <c r="F41" s="10">
        <f t="shared" si="14"/>
        <v>0.065</v>
      </c>
      <c r="G41" s="10">
        <f t="shared" si="14"/>
        <v>0.065</v>
      </c>
      <c r="H41" s="10">
        <f t="shared" si="14"/>
        <v>0.065</v>
      </c>
      <c r="I41" s="10">
        <f t="shared" si="14"/>
        <v>0.065</v>
      </c>
      <c r="J41" s="10">
        <f t="shared" si="14"/>
        <v>0.065</v>
      </c>
    </row>
  </sheetData>
  <printOptions/>
  <pageMargins left="0.7500000000000001" right="0.39566929133858264" top="1" bottom="1" header="0.5" footer="0.5"/>
  <pageSetup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2001-03-09T15:34:19Z</dcterms:created>
  <dcterms:modified xsi:type="dcterms:W3CDTF">2004-03-02T09:26:32Z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1263809220</vt:i4>
  </property>
  <property fmtid="{D5CDD505-2E9C-101B-9397-08002B2CF9AE}" pid="3" name="_EmailSubject">
    <vt:lpwstr>Cambiar estas tablas cap 25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