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Tabla 25.10" sheetId="1" r:id="rId1"/>
  </sheets>
  <definedNames>
    <definedName name="_xlnm.Print_Area" localSheetId="0">'Tabla 25.10'!$A$1:$P$52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<sst xmlns="http://schemas.openxmlformats.org/spreadsheetml/2006/main" count="40" uniqueCount="39">
  <si>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Fórmulas para valorar empresas</t>
  </si>
  <si>
    <t>D =</t>
  </si>
  <si>
    <t xml:space="preserve">CRECIMIENTO = </t>
  </si>
  <si>
    <t>imp =</t>
  </si>
  <si>
    <t>Caja necesaria</t>
  </si>
  <si>
    <t>Cuentas a cobrar</t>
  </si>
  <si>
    <t>Stocks</t>
  </si>
  <si>
    <t>Activo fijo bruto</t>
  </si>
  <si>
    <t xml:space="preserve"> - amort acumulada</t>
  </si>
  <si>
    <t>Activo fijo neto</t>
  </si>
  <si>
    <t>TOTAL ACTIVO</t>
  </si>
  <si>
    <t>Cuentas a pagar</t>
  </si>
  <si>
    <t>Deuda</t>
  </si>
  <si>
    <t>Capital (valor contable)</t>
  </si>
  <si>
    <t>TOTAL PASIVO</t>
  </si>
  <si>
    <t>NOF</t>
  </si>
  <si>
    <t>∆ NOF</t>
  </si>
  <si>
    <t>Ventas</t>
  </si>
  <si>
    <t>Coste de ventas</t>
  </si>
  <si>
    <t>Gastos generales</t>
  </si>
  <si>
    <t>Amortización</t>
  </si>
  <si>
    <t>Margen</t>
  </si>
  <si>
    <t>Intereses</t>
  </si>
  <si>
    <t>BAT</t>
  </si>
  <si>
    <t>Impuestos</t>
  </si>
  <si>
    <t>BDT</t>
  </si>
  <si>
    <t>Flujo de fondos (millones)</t>
  </si>
  <si>
    <t xml:space="preserve"> + Amortización</t>
  </si>
  <si>
    <t xml:space="preserve"> + ∆ Deuda</t>
  </si>
  <si>
    <t xml:space="preserve"> - ∆ NOF</t>
  </si>
  <si>
    <t xml:space="preserve"> - Inversiones</t>
  </si>
  <si>
    <t>CCF</t>
  </si>
  <si>
    <t>FCF</t>
  </si>
  <si>
    <t>g CF acciones</t>
  </si>
  <si>
    <t>g FCF</t>
  </si>
  <si>
    <t>CFacciones</t>
  </si>
  <si>
    <t>g=2%</t>
  </si>
  <si>
    <t>r</t>
  </si>
  <si>
    <t>Caso general. Kd = 7%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</si>
</sst>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d/m/yy\ h:mm"/>
    <numFmt numFmtId="173" formatCode="0.000000"/>
    <numFmt numFmtId="174" formatCode="0.0000%"/>
    <numFmt numFmtId="175" formatCode="0.0000"/>
    <numFmt numFmtId="176" formatCode="0.0000000"/>
    <numFmt numFmtId="177" formatCode="0.000%"/>
    <numFmt numFmtId="178" formatCode="#,##0.0"/>
    <numFmt numFmtId="179" formatCode="0.0%"/>
    <numFmt numFmtId="180" formatCode="0.0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3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0" fontId="5" fillId="0" borderId="1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10" fontId="5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0" fontId="7" fillId="0" borderId="0" xfId="0" applyNumberFormat="1" applyFont="1" applyAlignment="1">
      <alignment/>
    </xf>
    <xf numFmtId="4" fontId="7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78" fontId="0" fillId="0" borderId="6" xfId="0" applyNumberFormat="1" applyBorder="1" applyAlignment="1">
      <alignment/>
    </xf>
    <xf numFmtId="178" fontId="0" fillId="0" borderId="6" xfId="0" applyNumberFormat="1" applyBorder="1" applyAlignment="1">
      <alignment horizontal="right"/>
    </xf>
    <xf numFmtId="178" fontId="7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10" fontId="5" fillId="0" borderId="5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7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7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10" fontId="6" fillId="0" borderId="1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0" fontId="5" fillId="0" borderId="6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0" fontId="0" fillId="0" borderId="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3" xfId="0" applyNumberFormat="1" applyFont="1" applyBorder="1" applyAlignment="1">
      <alignment horizontal="left"/>
    </xf>
    <xf numFmtId="10" fontId="7" fillId="0" borderId="4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78" fontId="0" fillId="0" borderId="11" xfId="0" applyNumberFormat="1" applyBorder="1" applyAlignment="1">
      <alignment/>
    </xf>
    <xf numFmtId="178" fontId="0" fillId="0" borderId="6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0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0" fontId="0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Border="1" applyAlignment="1">
      <alignment/>
    </xf>
    <xf numFmtId="0" fontId="7" fillId="0" borderId="1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0" fontId="6" fillId="0" borderId="11" xfId="0" applyNumberFormat="1" applyFont="1" applyBorder="1" applyAlignment="1">
      <alignment/>
    </xf>
    <xf numFmtId="179" fontId="6" fillId="0" borderId="11" xfId="0" applyNumberFormat="1" applyFont="1" applyBorder="1" applyAlignment="1">
      <alignment/>
    </xf>
    <xf numFmtId="179" fontId="6" fillId="0" borderId="9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9" fontId="0" fillId="0" borderId="6" xfId="19" applyFont="1" applyBorder="1" applyAlignment="1">
      <alignment/>
    </xf>
    <xf numFmtId="2" fontId="7" fillId="0" borderId="5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9" fontId="6" fillId="0" borderId="6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22">
      <pane xSplit="11865" topLeftCell="AB1" activePane="topLeft" state="split"/>
      <selection pane="topLeft" activeCell="C45" sqref="C45"/>
      <selection pane="topRight" activeCell="R17" sqref="R17"/>
    </sheetView>
  </sheetViews>
  <sheetFormatPr defaultColWidth="11.00390625" defaultRowHeight="12"/>
  <cols>
    <col min="1" max="1" width="3.625" style="14" customWidth="1"/>
    <col min="2" max="2" width="5.375" style="4" customWidth="1"/>
    <col min="3" max="3" width="22.375" style="4" customWidth="1"/>
    <col min="4" max="5" width="10.25390625" style="4" bestFit="1" customWidth="1"/>
    <col min="6" max="6" width="10.625" style="4" customWidth="1"/>
    <col min="7" max="9" width="10.25390625" style="4" bestFit="1" customWidth="1"/>
    <col min="10" max="14" width="10.25390625" style="0" bestFit="1" customWidth="1"/>
    <col min="15" max="15" width="10.625" style="0" bestFit="1" customWidth="1"/>
    <col min="16" max="16" width="9.625" style="0" customWidth="1"/>
    <col min="29" max="16384" width="11.00390625" style="4" customWidth="1"/>
  </cols>
  <sheetData>
    <row r="1" spans="1:9" ht="12.75">
      <c r="A1" s="15"/>
      <c r="B1" s="19"/>
      <c r="C1" s="10"/>
      <c r="D1" s="126">
        <f>H3</f>
        <v>0.3</v>
      </c>
      <c r="E1"/>
      <c r="F1" s="6"/>
      <c r="G1" s="19"/>
      <c r="H1" s="12"/>
      <c r="I1" s="16" t="s">
        <v>0</v>
      </c>
    </row>
    <row r="2" spans="1:9" ht="12.75">
      <c r="A2" s="15"/>
      <c r="B2" s="19"/>
      <c r="C2" s="10"/>
      <c r="D2" s="10"/>
      <c r="E2"/>
      <c r="F2" s="6"/>
      <c r="G2" s="19"/>
      <c r="H2" s="12"/>
      <c r="I2" s="16" t="s">
        <v>38</v>
      </c>
    </row>
    <row r="3" spans="1:8" s="5" customFormat="1" ht="9" customHeight="1">
      <c r="A3" s="15"/>
      <c r="B3" s="20" t="s">
        <v>1</v>
      </c>
      <c r="C3" s="130">
        <f>D15</f>
        <v>1800</v>
      </c>
      <c r="D3" s="130"/>
      <c r="E3" s="20" t="s">
        <v>2</v>
      </c>
      <c r="F3" s="35">
        <f>O4</f>
        <v>0.02</v>
      </c>
      <c r="G3" s="20" t="s">
        <v>3</v>
      </c>
      <c r="H3" s="8">
        <v>0.3</v>
      </c>
    </row>
    <row r="4" spans="1:15" ht="9" customHeight="1">
      <c r="A4" s="15"/>
      <c r="B4" s="19"/>
      <c r="C4" s="10"/>
      <c r="D4" s="63"/>
      <c r="E4" s="9"/>
      <c r="F4" s="64"/>
      <c r="G4" s="9"/>
      <c r="H4" s="1"/>
      <c r="I4" s="31"/>
      <c r="J4" s="65"/>
      <c r="K4" s="65"/>
      <c r="L4" s="65"/>
      <c r="M4" s="65"/>
      <c r="N4" s="66" t="s">
        <v>36</v>
      </c>
      <c r="O4" s="13">
        <v>0.02</v>
      </c>
    </row>
    <row r="5" spans="1:28" ht="12" customHeight="1">
      <c r="A5" s="15"/>
      <c r="B5"/>
      <c r="C5"/>
      <c r="D5" s="66">
        <v>0</v>
      </c>
      <c r="E5" s="66">
        <v>1</v>
      </c>
      <c r="F5" s="66">
        <f aca="true" t="shared" si="0" ref="F5:O5">E5+1</f>
        <v>2</v>
      </c>
      <c r="G5" s="66">
        <f t="shared" si="0"/>
        <v>3</v>
      </c>
      <c r="H5" s="66">
        <f t="shared" si="0"/>
        <v>4</v>
      </c>
      <c r="I5" s="66">
        <f t="shared" si="0"/>
        <v>5</v>
      </c>
      <c r="J5" s="66">
        <f t="shared" si="0"/>
        <v>6</v>
      </c>
      <c r="K5" s="66">
        <f t="shared" si="0"/>
        <v>7</v>
      </c>
      <c r="L5" s="66">
        <f t="shared" si="0"/>
        <v>8</v>
      </c>
      <c r="M5" s="66">
        <f t="shared" si="0"/>
        <v>9</v>
      </c>
      <c r="N5" s="66">
        <f t="shared" si="0"/>
        <v>10</v>
      </c>
      <c r="O5" s="9">
        <f t="shared" si="0"/>
        <v>11</v>
      </c>
      <c r="P5" s="9">
        <f aca="true" t="shared" si="1" ref="P5:AB5">O5+1</f>
        <v>12</v>
      </c>
      <c r="Q5" s="9">
        <f t="shared" si="1"/>
        <v>13</v>
      </c>
      <c r="R5" s="9">
        <f t="shared" si="1"/>
        <v>14</v>
      </c>
      <c r="S5" s="9">
        <f t="shared" si="1"/>
        <v>15</v>
      </c>
      <c r="T5" s="9">
        <f t="shared" si="1"/>
        <v>16</v>
      </c>
      <c r="U5" s="19">
        <f t="shared" si="1"/>
        <v>17</v>
      </c>
      <c r="V5" s="19">
        <f t="shared" si="1"/>
        <v>18</v>
      </c>
      <c r="W5" s="19">
        <f t="shared" si="1"/>
        <v>19</v>
      </c>
      <c r="X5" s="19">
        <f t="shared" si="1"/>
        <v>20</v>
      </c>
      <c r="Y5" s="19">
        <f t="shared" si="1"/>
        <v>21</v>
      </c>
      <c r="Z5" s="19">
        <f t="shared" si="1"/>
        <v>22</v>
      </c>
      <c r="AA5" s="19">
        <f t="shared" si="1"/>
        <v>23</v>
      </c>
      <c r="AB5" s="19">
        <f t="shared" si="1"/>
        <v>24</v>
      </c>
    </row>
    <row r="6" spans="1:28" ht="12" customHeight="1">
      <c r="A6" s="87">
        <v>1</v>
      </c>
      <c r="B6" s="81"/>
      <c r="C6" s="82" t="s">
        <v>4</v>
      </c>
      <c r="D6" s="90">
        <f>D17-D7-D8-D11</f>
        <v>100</v>
      </c>
      <c r="E6" s="91">
        <f>INT(E24/30)</f>
        <v>106</v>
      </c>
      <c r="F6" s="91">
        <f aca="true" t="shared" si="2" ref="F6:M6">INT(F24/30)</f>
        <v>113</v>
      </c>
      <c r="G6" s="91">
        <f t="shared" si="2"/>
        <v>120</v>
      </c>
      <c r="H6" s="91">
        <f t="shared" si="2"/>
        <v>126</v>
      </c>
      <c r="I6" s="91">
        <f t="shared" si="2"/>
        <v>133</v>
      </c>
      <c r="J6" s="91">
        <f t="shared" si="2"/>
        <v>140</v>
      </c>
      <c r="K6" s="91">
        <f t="shared" si="2"/>
        <v>146</v>
      </c>
      <c r="L6" s="91">
        <f t="shared" si="2"/>
        <v>153</v>
      </c>
      <c r="M6" s="91">
        <f t="shared" si="2"/>
        <v>156</v>
      </c>
      <c r="N6" s="101">
        <f aca="true" t="shared" si="3" ref="N6:AB6">M6*(1+$O$4)</f>
        <v>159.12</v>
      </c>
      <c r="O6" s="3">
        <f t="shared" si="3"/>
        <v>162.3024</v>
      </c>
      <c r="P6" s="3">
        <f t="shared" si="3"/>
        <v>165.548448</v>
      </c>
      <c r="Q6" s="3">
        <f t="shared" si="3"/>
        <v>168.85941696</v>
      </c>
      <c r="R6" s="3">
        <f t="shared" si="3"/>
        <v>172.2366052992</v>
      </c>
      <c r="S6" s="3">
        <f t="shared" si="3"/>
        <v>175.681337405184</v>
      </c>
      <c r="T6" s="3">
        <f t="shared" si="3"/>
        <v>179.19496415328769</v>
      </c>
      <c r="U6" s="3">
        <f t="shared" si="3"/>
        <v>182.77886343635345</v>
      </c>
      <c r="V6" s="3">
        <f t="shared" si="3"/>
        <v>186.43444070508053</v>
      </c>
      <c r="W6" s="3">
        <f t="shared" si="3"/>
        <v>190.16312951918215</v>
      </c>
      <c r="X6" s="3">
        <f t="shared" si="3"/>
        <v>193.9663921095658</v>
      </c>
      <c r="Y6" s="3">
        <f t="shared" si="3"/>
        <v>197.8457199517571</v>
      </c>
      <c r="Z6" s="3">
        <f t="shared" si="3"/>
        <v>201.80263435079226</v>
      </c>
      <c r="AA6" s="3">
        <f t="shared" si="3"/>
        <v>205.8386870378081</v>
      </c>
      <c r="AB6" s="3">
        <f t="shared" si="3"/>
        <v>209.9554607785643</v>
      </c>
    </row>
    <row r="7" spans="1:28" ht="12" customHeight="1">
      <c r="A7" s="88">
        <v>2</v>
      </c>
      <c r="B7" s="84"/>
      <c r="C7" s="85" t="s">
        <v>5</v>
      </c>
      <c r="D7" s="43">
        <v>900</v>
      </c>
      <c r="E7" s="44">
        <f aca="true" t="shared" si="4" ref="E7:N7">0.3*E24</f>
        <v>960</v>
      </c>
      <c r="F7" s="44">
        <f t="shared" si="4"/>
        <v>1020</v>
      </c>
      <c r="G7" s="44">
        <f t="shared" si="4"/>
        <v>1080</v>
      </c>
      <c r="H7" s="44">
        <f t="shared" si="4"/>
        <v>1140</v>
      </c>
      <c r="I7" s="44">
        <f t="shared" si="4"/>
        <v>1200</v>
      </c>
      <c r="J7" s="46">
        <f t="shared" si="4"/>
        <v>1260</v>
      </c>
      <c r="K7" s="46">
        <f t="shared" si="4"/>
        <v>1320</v>
      </c>
      <c r="L7" s="41">
        <f t="shared" si="4"/>
        <v>1380</v>
      </c>
      <c r="M7" s="41">
        <f t="shared" si="4"/>
        <v>1407.6</v>
      </c>
      <c r="N7" s="41">
        <f t="shared" si="4"/>
        <v>1435.752</v>
      </c>
      <c r="O7" s="27">
        <f aca="true" t="shared" si="5" ref="O7:AB7">0.3*O24</f>
        <v>1464.46704</v>
      </c>
      <c r="P7" s="27">
        <f t="shared" si="5"/>
        <v>1493.7563808</v>
      </c>
      <c r="Q7" s="27">
        <f t="shared" si="5"/>
        <v>1523.631508416</v>
      </c>
      <c r="R7" s="27">
        <f t="shared" si="5"/>
        <v>1554.10413858432</v>
      </c>
      <c r="S7" s="27">
        <f t="shared" si="5"/>
        <v>1585.1862213560064</v>
      </c>
      <c r="T7" s="27">
        <f t="shared" si="5"/>
        <v>1616.8899457831267</v>
      </c>
      <c r="U7" s="27">
        <f t="shared" si="5"/>
        <v>1649.2277446987894</v>
      </c>
      <c r="V7" s="27">
        <f t="shared" si="5"/>
        <v>1682.2122995927652</v>
      </c>
      <c r="W7" s="27">
        <f t="shared" si="5"/>
        <v>1715.8565455846203</v>
      </c>
      <c r="X7" s="27">
        <f t="shared" si="5"/>
        <v>1750.1736764963127</v>
      </c>
      <c r="Y7" s="27">
        <f t="shared" si="5"/>
        <v>1785.1771500262391</v>
      </c>
      <c r="Z7" s="27">
        <f t="shared" si="5"/>
        <v>1820.8806930267638</v>
      </c>
      <c r="AA7" s="27">
        <f t="shared" si="5"/>
        <v>1857.2983068872988</v>
      </c>
      <c r="AB7" s="27">
        <f t="shared" si="5"/>
        <v>1894.4442730250448</v>
      </c>
    </row>
    <row r="8" spans="1:28" ht="12" customHeight="1">
      <c r="A8" s="88">
        <v>3</v>
      </c>
      <c r="B8" s="84"/>
      <c r="C8" s="85" t="s">
        <v>6</v>
      </c>
      <c r="D8" s="43">
        <v>300</v>
      </c>
      <c r="E8" s="44">
        <f aca="true" t="shared" si="6" ref="E8:N8">0.2*E25</f>
        <v>352.00000000000006</v>
      </c>
      <c r="F8" s="44">
        <f t="shared" si="6"/>
        <v>374.00000000000006</v>
      </c>
      <c r="G8" s="44">
        <f t="shared" si="6"/>
        <v>396.00000000000006</v>
      </c>
      <c r="H8" s="44">
        <f t="shared" si="6"/>
        <v>418</v>
      </c>
      <c r="I8" s="44">
        <f t="shared" si="6"/>
        <v>440</v>
      </c>
      <c r="J8" s="46">
        <f t="shared" si="6"/>
        <v>462</v>
      </c>
      <c r="K8" s="46">
        <f t="shared" si="6"/>
        <v>484</v>
      </c>
      <c r="L8" s="41">
        <f t="shared" si="6"/>
        <v>506</v>
      </c>
      <c r="M8" s="41">
        <f t="shared" si="6"/>
        <v>516.1200000000001</v>
      </c>
      <c r="N8" s="41">
        <f t="shared" si="6"/>
        <v>526.4424000000001</v>
      </c>
      <c r="O8" s="27">
        <f aca="true" t="shared" si="7" ref="O8:AB8">0.2*O25</f>
        <v>536.9712480000002</v>
      </c>
      <c r="P8" s="27">
        <f t="shared" si="7"/>
        <v>547.7106729600001</v>
      </c>
      <c r="Q8" s="27">
        <f t="shared" si="7"/>
        <v>558.6648864192001</v>
      </c>
      <c r="R8" s="27">
        <f t="shared" si="7"/>
        <v>569.8381841475841</v>
      </c>
      <c r="S8" s="27">
        <f t="shared" si="7"/>
        <v>581.2349478305358</v>
      </c>
      <c r="T8" s="27">
        <f t="shared" si="7"/>
        <v>592.8596467871465</v>
      </c>
      <c r="U8" s="27">
        <f t="shared" si="7"/>
        <v>604.7168397228895</v>
      </c>
      <c r="V8" s="27">
        <f t="shared" si="7"/>
        <v>616.8111765173473</v>
      </c>
      <c r="W8" s="27">
        <f t="shared" si="7"/>
        <v>629.1474000476942</v>
      </c>
      <c r="X8" s="27">
        <f t="shared" si="7"/>
        <v>641.7303480486481</v>
      </c>
      <c r="Y8" s="27">
        <f t="shared" si="7"/>
        <v>654.564955009621</v>
      </c>
      <c r="Z8" s="27">
        <f t="shared" si="7"/>
        <v>667.6562541098135</v>
      </c>
      <c r="AA8" s="27">
        <f t="shared" si="7"/>
        <v>681.0093791920098</v>
      </c>
      <c r="AB8" s="27">
        <f t="shared" si="7"/>
        <v>694.62956677585</v>
      </c>
    </row>
    <row r="9" spans="1:28" ht="12" customHeight="1">
      <c r="A9" s="88">
        <v>4</v>
      </c>
      <c r="B9" s="84"/>
      <c r="C9" s="85" t="s">
        <v>7</v>
      </c>
      <c r="D9" s="47">
        <v>1500</v>
      </c>
      <c r="E9" s="47">
        <v>1800</v>
      </c>
      <c r="F9" s="47">
        <v>2700</v>
      </c>
      <c r="G9" s="47">
        <v>3100</v>
      </c>
      <c r="H9" s="47">
        <v>3300</v>
      </c>
      <c r="I9" s="47">
        <v>3500</v>
      </c>
      <c r="J9" s="45">
        <v>3900</v>
      </c>
      <c r="K9" s="45">
        <f aca="true" t="shared" si="8" ref="K9:T9">J9+K10-J10</f>
        <v>4204</v>
      </c>
      <c r="L9" s="40">
        <f t="shared" si="8"/>
        <v>4514.08</v>
      </c>
      <c r="M9" s="40">
        <f t="shared" si="8"/>
        <v>4830.3616</v>
      </c>
      <c r="N9" s="40">
        <f t="shared" si="8"/>
        <v>5152.968831999999</v>
      </c>
      <c r="O9" s="3">
        <f t="shared" si="8"/>
        <v>5482.028208639999</v>
      </c>
      <c r="P9" s="3">
        <f t="shared" si="8"/>
        <v>5817.668772812799</v>
      </c>
      <c r="Q9" s="3">
        <f t="shared" si="8"/>
        <v>6160.022148269055</v>
      </c>
      <c r="R9" s="3">
        <f t="shared" si="8"/>
        <v>6509.222591234436</v>
      </c>
      <c r="S9" s="3">
        <f t="shared" si="8"/>
        <v>6865.407043059125</v>
      </c>
      <c r="T9" s="3">
        <f t="shared" si="8"/>
        <v>7228.715183920306</v>
      </c>
      <c r="U9" s="3">
        <f aca="true" t="shared" si="9" ref="U9:AB9">T9+U10-T10</f>
        <v>7599.289487598711</v>
      </c>
      <c r="V9" s="3">
        <f t="shared" si="9"/>
        <v>7977.275277350685</v>
      </c>
      <c r="W9" s="3">
        <f t="shared" si="9"/>
        <v>8362.8207828977</v>
      </c>
      <c r="X9" s="3">
        <f t="shared" si="9"/>
        <v>8756.077198555653</v>
      </c>
      <c r="Y9" s="3">
        <f t="shared" si="9"/>
        <v>9157.198742526767</v>
      </c>
      <c r="Z9" s="3">
        <f t="shared" si="9"/>
        <v>9566.342717377302</v>
      </c>
      <c r="AA9" s="3">
        <f t="shared" si="9"/>
        <v>9983.66957172485</v>
      </c>
      <c r="AB9" s="3">
        <f t="shared" si="9"/>
        <v>10409.342963159348</v>
      </c>
    </row>
    <row r="10" spans="1:28" ht="12" customHeight="1">
      <c r="A10" s="88">
        <v>5</v>
      </c>
      <c r="B10" s="84"/>
      <c r="C10" s="85" t="s">
        <v>8</v>
      </c>
      <c r="D10" s="43">
        <v>200</v>
      </c>
      <c r="E10" s="47">
        <f aca="true" t="shared" si="10" ref="E10:N10">D10+E27</f>
        <v>550</v>
      </c>
      <c r="F10" s="47">
        <f t="shared" si="10"/>
        <v>900</v>
      </c>
      <c r="G10" s="47">
        <f t="shared" si="10"/>
        <v>1300</v>
      </c>
      <c r="H10" s="47">
        <f t="shared" si="10"/>
        <v>1800</v>
      </c>
      <c r="I10" s="47">
        <f t="shared" si="10"/>
        <v>2100</v>
      </c>
      <c r="J10" s="45">
        <f t="shared" si="10"/>
        <v>2380</v>
      </c>
      <c r="K10" s="45">
        <f t="shared" si="10"/>
        <v>2684</v>
      </c>
      <c r="L10" s="40">
        <f t="shared" si="10"/>
        <v>2994.08</v>
      </c>
      <c r="M10" s="40">
        <f t="shared" si="10"/>
        <v>3310.3615999999997</v>
      </c>
      <c r="N10" s="40">
        <f t="shared" si="10"/>
        <v>3632.9688319999996</v>
      </c>
      <c r="O10" s="3">
        <f aca="true" t="shared" si="11" ref="O10:AB10">N10+O27</f>
        <v>3962.0282086399993</v>
      </c>
      <c r="P10" s="3">
        <f t="shared" si="11"/>
        <v>4297.668772812799</v>
      </c>
      <c r="Q10" s="3">
        <f t="shared" si="11"/>
        <v>4640.022148269055</v>
      </c>
      <c r="R10" s="3">
        <f t="shared" si="11"/>
        <v>4989.222591234436</v>
      </c>
      <c r="S10" s="3">
        <f t="shared" si="11"/>
        <v>5345.407043059125</v>
      </c>
      <c r="T10" s="3">
        <f t="shared" si="11"/>
        <v>5708.715183920307</v>
      </c>
      <c r="U10" s="3">
        <f t="shared" si="11"/>
        <v>6079.289487598713</v>
      </c>
      <c r="V10" s="3">
        <f t="shared" si="11"/>
        <v>6457.275277350687</v>
      </c>
      <c r="W10" s="3">
        <f t="shared" si="11"/>
        <v>6842.820782897701</v>
      </c>
      <c r="X10" s="3">
        <f t="shared" si="11"/>
        <v>7236.077198555655</v>
      </c>
      <c r="Y10" s="3">
        <f t="shared" si="11"/>
        <v>7637.198742526768</v>
      </c>
      <c r="Z10" s="3">
        <f t="shared" si="11"/>
        <v>8046.342717377303</v>
      </c>
      <c r="AA10" s="3">
        <f t="shared" si="11"/>
        <v>8463.66957172485</v>
      </c>
      <c r="AB10" s="3">
        <f t="shared" si="11"/>
        <v>8889.342963159346</v>
      </c>
    </row>
    <row r="11" spans="1:28" ht="12" customHeight="1">
      <c r="A11" s="88">
        <v>6</v>
      </c>
      <c r="B11" s="84"/>
      <c r="C11" s="85" t="s">
        <v>9</v>
      </c>
      <c r="D11" s="43">
        <f aca="true" t="shared" si="12" ref="D11:M11">D9-D10</f>
        <v>1300</v>
      </c>
      <c r="E11" s="44">
        <f t="shared" si="12"/>
        <v>1250</v>
      </c>
      <c r="F11" s="44">
        <f t="shared" si="12"/>
        <v>1800</v>
      </c>
      <c r="G11" s="44">
        <f t="shared" si="12"/>
        <v>1800</v>
      </c>
      <c r="H11" s="44">
        <f t="shared" si="12"/>
        <v>1500</v>
      </c>
      <c r="I11" s="44">
        <f t="shared" si="12"/>
        <v>1400</v>
      </c>
      <c r="J11" s="46">
        <f t="shared" si="12"/>
        <v>1520</v>
      </c>
      <c r="K11" s="46">
        <f t="shared" si="12"/>
        <v>1520</v>
      </c>
      <c r="L11" s="41">
        <f t="shared" si="12"/>
        <v>1520</v>
      </c>
      <c r="M11" s="41">
        <f t="shared" si="12"/>
        <v>1520.0000000000005</v>
      </c>
      <c r="N11" s="41">
        <f aca="true" t="shared" si="13" ref="N11:AB11">N9-N10</f>
        <v>1519.999999999999</v>
      </c>
      <c r="O11" s="27">
        <f t="shared" si="13"/>
        <v>1520</v>
      </c>
      <c r="P11" s="27">
        <f t="shared" si="13"/>
        <v>1520</v>
      </c>
      <c r="Q11" s="27">
        <f t="shared" si="13"/>
        <v>1520</v>
      </c>
      <c r="R11" s="27">
        <f t="shared" si="13"/>
        <v>1520</v>
      </c>
      <c r="S11" s="27">
        <f t="shared" si="13"/>
        <v>1520</v>
      </c>
      <c r="T11" s="27">
        <f t="shared" si="13"/>
        <v>1519.999999999999</v>
      </c>
      <c r="U11" s="27">
        <f t="shared" si="13"/>
        <v>1519.9999999999982</v>
      </c>
      <c r="V11" s="27">
        <f t="shared" si="13"/>
        <v>1519.9999999999982</v>
      </c>
      <c r="W11" s="27">
        <f t="shared" si="13"/>
        <v>1519.9999999999982</v>
      </c>
      <c r="X11" s="27">
        <f t="shared" si="13"/>
        <v>1519.9999999999982</v>
      </c>
      <c r="Y11" s="27">
        <f t="shared" si="13"/>
        <v>1519.999999999999</v>
      </c>
      <c r="Z11" s="27">
        <f t="shared" si="13"/>
        <v>1519.9999999999982</v>
      </c>
      <c r="AA11" s="27">
        <f t="shared" si="13"/>
        <v>1520</v>
      </c>
      <c r="AB11" s="27">
        <f t="shared" si="13"/>
        <v>1520.0000000000018</v>
      </c>
    </row>
    <row r="12" spans="1:28" s="95" customFormat="1" ht="12.75" customHeight="1">
      <c r="A12" s="89">
        <v>7</v>
      </c>
      <c r="B12" s="33"/>
      <c r="C12" s="86" t="s">
        <v>10</v>
      </c>
      <c r="D12" s="48">
        <f aca="true" t="shared" si="14" ref="D12:M12">D6+D7+D8+D11</f>
        <v>2600</v>
      </c>
      <c r="E12" s="48">
        <f t="shared" si="14"/>
        <v>2668</v>
      </c>
      <c r="F12" s="48">
        <f t="shared" si="14"/>
        <v>3307</v>
      </c>
      <c r="G12" s="48">
        <f t="shared" si="14"/>
        <v>3396</v>
      </c>
      <c r="H12" s="48">
        <f t="shared" si="14"/>
        <v>3184</v>
      </c>
      <c r="I12" s="48">
        <f t="shared" si="14"/>
        <v>3173</v>
      </c>
      <c r="J12" s="48">
        <f t="shared" si="14"/>
        <v>3382</v>
      </c>
      <c r="K12" s="48">
        <f t="shared" si="14"/>
        <v>3470</v>
      </c>
      <c r="L12" s="42">
        <f t="shared" si="14"/>
        <v>3559</v>
      </c>
      <c r="M12" s="42">
        <f t="shared" si="14"/>
        <v>3599.7200000000007</v>
      </c>
      <c r="N12" s="42">
        <f aca="true" t="shared" si="15" ref="N12:AB12">N6+N7+N8+N11</f>
        <v>3641.3143999999993</v>
      </c>
      <c r="O12" s="94">
        <f t="shared" si="15"/>
        <v>3683.7406880000003</v>
      </c>
      <c r="P12" s="94">
        <f t="shared" si="15"/>
        <v>3727.01550176</v>
      </c>
      <c r="Q12" s="94">
        <f t="shared" si="15"/>
        <v>3771.1558117952004</v>
      </c>
      <c r="R12" s="94">
        <f t="shared" si="15"/>
        <v>3816.178928031104</v>
      </c>
      <c r="S12" s="94">
        <f t="shared" si="15"/>
        <v>3862.102506591726</v>
      </c>
      <c r="T12" s="94">
        <f t="shared" si="15"/>
        <v>3908.94455672356</v>
      </c>
      <c r="U12" s="94">
        <f t="shared" si="15"/>
        <v>3956.7234478580303</v>
      </c>
      <c r="V12" s="94">
        <f t="shared" si="15"/>
        <v>4005.4579168151913</v>
      </c>
      <c r="W12" s="94">
        <f t="shared" si="15"/>
        <v>4055.167075151495</v>
      </c>
      <c r="X12" s="94">
        <f t="shared" si="15"/>
        <v>4105.870416654525</v>
      </c>
      <c r="Y12" s="94">
        <f t="shared" si="15"/>
        <v>4157.587824987617</v>
      </c>
      <c r="Z12" s="94">
        <f t="shared" si="15"/>
        <v>4210.3395814873675</v>
      </c>
      <c r="AA12" s="94">
        <f t="shared" si="15"/>
        <v>4264.146373117117</v>
      </c>
      <c r="AB12" s="94">
        <f t="shared" si="15"/>
        <v>4319.029300579461</v>
      </c>
    </row>
    <row r="13" spans="1:28" s="95" customFormat="1" ht="12.75" customHeight="1">
      <c r="A13" s="96"/>
      <c r="B13" s="62"/>
      <c r="C13" s="97"/>
      <c r="D13" s="62"/>
      <c r="E13" s="98"/>
      <c r="F13" s="98"/>
      <c r="G13" s="98"/>
      <c r="H13" s="98"/>
      <c r="I13" s="98"/>
      <c r="J13" s="98"/>
      <c r="K13" s="98"/>
      <c r="L13" s="99"/>
      <c r="M13" s="99"/>
      <c r="N13" s="9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2.75" customHeight="1">
      <c r="A14" s="87">
        <v>8</v>
      </c>
      <c r="B14" s="81"/>
      <c r="C14" s="82" t="s">
        <v>11</v>
      </c>
      <c r="D14" s="90">
        <v>300</v>
      </c>
      <c r="E14" s="91">
        <f aca="true" t="shared" si="16" ref="E14:N14">0.2*E25</f>
        <v>352.00000000000006</v>
      </c>
      <c r="F14" s="91">
        <f t="shared" si="16"/>
        <v>374.00000000000006</v>
      </c>
      <c r="G14" s="91">
        <f t="shared" si="16"/>
        <v>396.00000000000006</v>
      </c>
      <c r="H14" s="91">
        <f t="shared" si="16"/>
        <v>418</v>
      </c>
      <c r="I14" s="91">
        <f t="shared" si="16"/>
        <v>440</v>
      </c>
      <c r="J14" s="92">
        <f t="shared" si="16"/>
        <v>462</v>
      </c>
      <c r="K14" s="92">
        <f t="shared" si="16"/>
        <v>484</v>
      </c>
      <c r="L14" s="93">
        <f t="shared" si="16"/>
        <v>506</v>
      </c>
      <c r="M14" s="93">
        <f t="shared" si="16"/>
        <v>516.1200000000001</v>
      </c>
      <c r="N14" s="93">
        <f t="shared" si="16"/>
        <v>526.4424000000001</v>
      </c>
      <c r="O14" s="27">
        <f aca="true" t="shared" si="17" ref="O14:AB14">0.2*O25</f>
        <v>536.9712480000002</v>
      </c>
      <c r="P14" s="27">
        <f t="shared" si="17"/>
        <v>547.7106729600001</v>
      </c>
      <c r="Q14" s="27">
        <f t="shared" si="17"/>
        <v>558.6648864192001</v>
      </c>
      <c r="R14" s="27">
        <f t="shared" si="17"/>
        <v>569.8381841475841</v>
      </c>
      <c r="S14" s="27">
        <f t="shared" si="17"/>
        <v>581.2349478305358</v>
      </c>
      <c r="T14" s="27">
        <f t="shared" si="17"/>
        <v>592.8596467871465</v>
      </c>
      <c r="U14" s="27">
        <f t="shared" si="17"/>
        <v>604.7168397228895</v>
      </c>
      <c r="V14" s="27">
        <f t="shared" si="17"/>
        <v>616.8111765173473</v>
      </c>
      <c r="W14" s="27">
        <f t="shared" si="17"/>
        <v>629.1474000476942</v>
      </c>
      <c r="X14" s="27">
        <f t="shared" si="17"/>
        <v>641.7303480486481</v>
      </c>
      <c r="Y14" s="27">
        <f t="shared" si="17"/>
        <v>654.564955009621</v>
      </c>
      <c r="Z14" s="27">
        <f t="shared" si="17"/>
        <v>667.6562541098135</v>
      </c>
      <c r="AA14" s="27">
        <f t="shared" si="17"/>
        <v>681.0093791920098</v>
      </c>
      <c r="AB14" s="27">
        <f t="shared" si="17"/>
        <v>694.62956677585</v>
      </c>
    </row>
    <row r="15" spans="1:28" ht="12" customHeight="1">
      <c r="A15" s="88">
        <v>9</v>
      </c>
      <c r="B15" s="84"/>
      <c r="C15" s="85" t="s">
        <v>12</v>
      </c>
      <c r="D15" s="47">
        <v>1800</v>
      </c>
      <c r="E15" s="47">
        <v>1800</v>
      </c>
      <c r="F15" s="47">
        <v>2300</v>
      </c>
      <c r="G15" s="47">
        <v>2300</v>
      </c>
      <c r="H15" s="47">
        <v>2000</v>
      </c>
      <c r="I15" s="47">
        <v>1800</v>
      </c>
      <c r="J15" s="45">
        <v>1700</v>
      </c>
      <c r="K15" s="45">
        <v>1500</v>
      </c>
      <c r="L15" s="40">
        <v>1300</v>
      </c>
      <c r="M15" s="40">
        <v>1000</v>
      </c>
      <c r="N15" s="40">
        <f aca="true" t="shared" si="18" ref="N15:AB15">M15*(1+$O$4)</f>
        <v>1020</v>
      </c>
      <c r="O15" s="3">
        <f t="shared" si="18"/>
        <v>1040.4</v>
      </c>
      <c r="P15" s="3">
        <f t="shared" si="18"/>
        <v>1061.208</v>
      </c>
      <c r="Q15" s="3">
        <f t="shared" si="18"/>
        <v>1082.43216</v>
      </c>
      <c r="R15" s="3">
        <f t="shared" si="18"/>
        <v>1104.0808032</v>
      </c>
      <c r="S15" s="3">
        <f t="shared" si="18"/>
        <v>1126.162419264</v>
      </c>
      <c r="T15" s="3">
        <f t="shared" si="18"/>
        <v>1148.68566764928</v>
      </c>
      <c r="U15" s="3">
        <f t="shared" si="18"/>
        <v>1171.6593810022657</v>
      </c>
      <c r="V15" s="3">
        <f t="shared" si="18"/>
        <v>1195.092568622311</v>
      </c>
      <c r="W15" s="3">
        <f t="shared" si="18"/>
        <v>1218.9944199947574</v>
      </c>
      <c r="X15" s="3">
        <f t="shared" si="18"/>
        <v>1243.3743083946526</v>
      </c>
      <c r="Y15" s="3">
        <f t="shared" si="18"/>
        <v>1268.2417945625457</v>
      </c>
      <c r="Z15" s="3">
        <f t="shared" si="18"/>
        <v>1293.6066304537967</v>
      </c>
      <c r="AA15" s="3">
        <f t="shared" si="18"/>
        <v>1319.4787630628728</v>
      </c>
      <c r="AB15" s="3">
        <f t="shared" si="18"/>
        <v>1345.8683383241303</v>
      </c>
    </row>
    <row r="16" spans="1:28" ht="12" customHeight="1">
      <c r="A16" s="88">
        <v>10</v>
      </c>
      <c r="B16" s="84"/>
      <c r="C16" s="85" t="s">
        <v>13</v>
      </c>
      <c r="D16" s="43">
        <v>500</v>
      </c>
      <c r="E16" s="44">
        <f aca="true" t="shared" si="19" ref="E16:N16">D16+E32-E40</f>
        <v>516</v>
      </c>
      <c r="F16" s="44">
        <f t="shared" si="19"/>
        <v>633</v>
      </c>
      <c r="G16" s="44">
        <f t="shared" si="19"/>
        <v>700</v>
      </c>
      <c r="H16" s="44">
        <f t="shared" si="19"/>
        <v>766</v>
      </c>
      <c r="I16" s="44">
        <f t="shared" si="19"/>
        <v>933</v>
      </c>
      <c r="J16" s="46">
        <f t="shared" si="19"/>
        <v>1220</v>
      </c>
      <c r="K16" s="46">
        <f t="shared" si="19"/>
        <v>1486</v>
      </c>
      <c r="L16" s="41">
        <f t="shared" si="19"/>
        <v>1752.9999999999998</v>
      </c>
      <c r="M16" s="41">
        <f t="shared" si="19"/>
        <v>2083.6000000000004</v>
      </c>
      <c r="N16" s="41">
        <f t="shared" si="19"/>
        <v>2094.871999999999</v>
      </c>
      <c r="O16" s="27">
        <f aca="true" t="shared" si="20" ref="O16:AB16">N16+O32-O40</f>
        <v>2106.3694399999995</v>
      </c>
      <c r="P16" s="27">
        <f t="shared" si="20"/>
        <v>2118.096828799999</v>
      </c>
      <c r="Q16" s="27">
        <f t="shared" si="20"/>
        <v>2130.0587653759994</v>
      </c>
      <c r="R16" s="27">
        <f t="shared" si="20"/>
        <v>2142.259940683519</v>
      </c>
      <c r="S16" s="27">
        <f t="shared" si="20"/>
        <v>2154.7051394971895</v>
      </c>
      <c r="T16" s="27">
        <f t="shared" si="20"/>
        <v>2167.3992422871324</v>
      </c>
      <c r="U16" s="27">
        <f t="shared" si="20"/>
        <v>2180.3472271328747</v>
      </c>
      <c r="V16" s="27">
        <f t="shared" si="20"/>
        <v>2193.5541716755324</v>
      </c>
      <c r="W16" s="27">
        <f t="shared" si="20"/>
        <v>2207.025255109043</v>
      </c>
      <c r="X16" s="27">
        <f t="shared" si="20"/>
        <v>2220.765760211224</v>
      </c>
      <c r="Y16" s="27">
        <f t="shared" si="20"/>
        <v>2234.78107541545</v>
      </c>
      <c r="Z16" s="27">
        <f t="shared" si="20"/>
        <v>2249.0766969237575</v>
      </c>
      <c r="AA16" s="27">
        <f t="shared" si="20"/>
        <v>2263.6582308622346</v>
      </c>
      <c r="AB16" s="27">
        <f t="shared" si="20"/>
        <v>2278.531395479481</v>
      </c>
    </row>
    <row r="17" spans="1:28" s="31" customFormat="1" ht="12" customHeight="1">
      <c r="A17" s="89">
        <v>11</v>
      </c>
      <c r="B17" s="33"/>
      <c r="C17" s="86" t="s">
        <v>14</v>
      </c>
      <c r="D17" s="48">
        <f aca="true" t="shared" si="21" ref="D17:M17">D14+D15+D16</f>
        <v>2600</v>
      </c>
      <c r="E17" s="48">
        <f t="shared" si="21"/>
        <v>2668</v>
      </c>
      <c r="F17" s="48">
        <f t="shared" si="21"/>
        <v>3307</v>
      </c>
      <c r="G17" s="48">
        <f t="shared" si="21"/>
        <v>3396</v>
      </c>
      <c r="H17" s="48">
        <f t="shared" si="21"/>
        <v>3184</v>
      </c>
      <c r="I17" s="48">
        <f t="shared" si="21"/>
        <v>3173</v>
      </c>
      <c r="J17" s="48">
        <f t="shared" si="21"/>
        <v>3382</v>
      </c>
      <c r="K17" s="48">
        <f t="shared" si="21"/>
        <v>3470</v>
      </c>
      <c r="L17" s="42">
        <f t="shared" si="21"/>
        <v>3559</v>
      </c>
      <c r="M17" s="42">
        <f t="shared" si="21"/>
        <v>3599.7200000000003</v>
      </c>
      <c r="N17" s="42">
        <f aca="true" t="shared" si="22" ref="N17:AB17">N14+N15+N16</f>
        <v>3641.3143999999993</v>
      </c>
      <c r="O17" s="38">
        <f t="shared" si="22"/>
        <v>3683.740688</v>
      </c>
      <c r="P17" s="38">
        <f t="shared" si="22"/>
        <v>3727.015501759999</v>
      </c>
      <c r="Q17" s="38">
        <f t="shared" si="22"/>
        <v>3771.1558117951995</v>
      </c>
      <c r="R17" s="38">
        <f t="shared" si="22"/>
        <v>3816.178928031103</v>
      </c>
      <c r="S17" s="38">
        <f t="shared" si="22"/>
        <v>3862.102506591725</v>
      </c>
      <c r="T17" s="38">
        <f t="shared" si="22"/>
        <v>3908.944556723559</v>
      </c>
      <c r="U17" s="38">
        <f t="shared" si="22"/>
        <v>3956.72344785803</v>
      </c>
      <c r="V17" s="38">
        <f t="shared" si="22"/>
        <v>4005.457916815191</v>
      </c>
      <c r="W17" s="38">
        <f t="shared" si="22"/>
        <v>4055.167075151495</v>
      </c>
      <c r="X17" s="38">
        <f t="shared" si="22"/>
        <v>4105.870416654525</v>
      </c>
      <c r="Y17" s="38">
        <f t="shared" si="22"/>
        <v>4157.587824987617</v>
      </c>
      <c r="Z17" s="38">
        <f t="shared" si="22"/>
        <v>4210.3395814873675</v>
      </c>
      <c r="AA17" s="38">
        <f t="shared" si="22"/>
        <v>4264.146373117117</v>
      </c>
      <c r="AB17" s="38">
        <f t="shared" si="22"/>
        <v>4319.029300579461</v>
      </c>
    </row>
    <row r="18" spans="1:28" ht="12" customHeight="1">
      <c r="A18" s="15"/>
      <c r="B18" s="19"/>
      <c r="C18" s="12"/>
      <c r="D18" s="9"/>
      <c r="E18" s="67"/>
      <c r="F18" s="67"/>
      <c r="G18" s="67"/>
      <c r="H18" s="67"/>
      <c r="I18" s="67"/>
      <c r="J18" s="67"/>
      <c r="K18" s="67"/>
      <c r="L18" s="68"/>
      <c r="M18" s="69"/>
      <c r="N18" s="68"/>
      <c r="O18" s="70"/>
      <c r="P18" s="70"/>
      <c r="Q18" s="7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2" customHeight="1">
      <c r="A19" s="15">
        <v>12</v>
      </c>
      <c r="B19" s="20"/>
      <c r="C19" s="8" t="s">
        <v>15</v>
      </c>
      <c r="D19" s="50">
        <f aca="true" t="shared" si="23" ref="D19:M19">D6+D7+D8-D14</f>
        <v>1000</v>
      </c>
      <c r="E19" s="50">
        <f t="shared" si="23"/>
        <v>1066</v>
      </c>
      <c r="F19" s="50">
        <f t="shared" si="23"/>
        <v>1133</v>
      </c>
      <c r="G19" s="50">
        <f t="shared" si="23"/>
        <v>1200</v>
      </c>
      <c r="H19" s="50">
        <f t="shared" si="23"/>
        <v>1266</v>
      </c>
      <c r="I19" s="50">
        <f t="shared" si="23"/>
        <v>1333</v>
      </c>
      <c r="J19" s="50">
        <f t="shared" si="23"/>
        <v>1400</v>
      </c>
      <c r="K19" s="50">
        <f t="shared" si="23"/>
        <v>1466</v>
      </c>
      <c r="L19" s="51">
        <f t="shared" si="23"/>
        <v>1533</v>
      </c>
      <c r="M19" s="51">
        <f t="shared" si="23"/>
        <v>1563.6000000000001</v>
      </c>
      <c r="N19" s="51">
        <f aca="true" t="shared" si="24" ref="N19:AB19">N6+N7+N8-N14</f>
        <v>1594.872</v>
      </c>
      <c r="O19" s="21">
        <f t="shared" si="24"/>
        <v>1626.76944</v>
      </c>
      <c r="P19" s="21">
        <f t="shared" si="24"/>
        <v>1659.3048288</v>
      </c>
      <c r="Q19" s="21">
        <f t="shared" si="24"/>
        <v>1692.4909253760002</v>
      </c>
      <c r="R19" s="21">
        <f t="shared" si="24"/>
        <v>1726.34074388352</v>
      </c>
      <c r="S19" s="21">
        <f t="shared" si="24"/>
        <v>1760.8675587611901</v>
      </c>
      <c r="T19" s="21">
        <f t="shared" si="24"/>
        <v>1796.084909936414</v>
      </c>
      <c r="U19" s="21">
        <f t="shared" si="24"/>
        <v>1832.0066081351426</v>
      </c>
      <c r="V19" s="21">
        <f t="shared" si="24"/>
        <v>1868.6467402978458</v>
      </c>
      <c r="W19" s="21">
        <f t="shared" si="24"/>
        <v>1906.0196751038025</v>
      </c>
      <c r="X19" s="21">
        <f t="shared" si="24"/>
        <v>1944.1400686058787</v>
      </c>
      <c r="Y19" s="21">
        <f t="shared" si="24"/>
        <v>1983.0228699779964</v>
      </c>
      <c r="Z19" s="21">
        <f t="shared" si="24"/>
        <v>2022.6833273775558</v>
      </c>
      <c r="AA19" s="21">
        <f t="shared" si="24"/>
        <v>2063.136993925107</v>
      </c>
      <c r="AB19" s="21">
        <f t="shared" si="24"/>
        <v>2104.3997338036093</v>
      </c>
    </row>
    <row r="20" spans="1:28" s="31" customFormat="1" ht="12" customHeight="1">
      <c r="A20" s="32">
        <v>13</v>
      </c>
      <c r="B20" s="9"/>
      <c r="C20" s="1" t="s">
        <v>16</v>
      </c>
      <c r="D20" s="39"/>
      <c r="E20" s="52">
        <f aca="true" t="shared" si="25" ref="E20:N20">E19/D19-1</f>
        <v>0.06600000000000006</v>
      </c>
      <c r="F20" s="52">
        <f t="shared" si="25"/>
        <v>0.06285178236397759</v>
      </c>
      <c r="G20" s="52">
        <f t="shared" si="25"/>
        <v>0.059135039717564064</v>
      </c>
      <c r="H20" s="52">
        <f t="shared" si="25"/>
        <v>0.05499999999999994</v>
      </c>
      <c r="I20" s="52">
        <f t="shared" si="25"/>
        <v>0.05292259083728279</v>
      </c>
      <c r="J20" s="52">
        <f t="shared" si="25"/>
        <v>0.050262565641410406</v>
      </c>
      <c r="K20" s="52">
        <f t="shared" si="25"/>
        <v>0.04714285714285715</v>
      </c>
      <c r="L20" s="52">
        <f t="shared" si="25"/>
        <v>0.04570259208731242</v>
      </c>
      <c r="M20" s="52">
        <f t="shared" si="25"/>
        <v>0.019960861056751655</v>
      </c>
      <c r="N20" s="52">
        <f t="shared" si="25"/>
        <v>0.020000000000000018</v>
      </c>
      <c r="O20" s="11">
        <f aca="true" t="shared" si="26" ref="O20:AB20">O19/N19-1</f>
        <v>0.020000000000000018</v>
      </c>
      <c r="P20" s="11">
        <f t="shared" si="26"/>
        <v>0.020000000000000018</v>
      </c>
      <c r="Q20" s="11">
        <f t="shared" si="26"/>
        <v>0.020000000000000018</v>
      </c>
      <c r="R20" s="11">
        <f t="shared" si="26"/>
        <v>0.019999999999999796</v>
      </c>
      <c r="S20" s="11">
        <f t="shared" si="26"/>
        <v>0.019999999999999796</v>
      </c>
      <c r="T20" s="11">
        <f t="shared" si="26"/>
        <v>0.020000000000000018</v>
      </c>
      <c r="U20" s="11">
        <f t="shared" si="26"/>
        <v>0.02000000000000024</v>
      </c>
      <c r="V20" s="11">
        <f t="shared" si="26"/>
        <v>0.02000000000000024</v>
      </c>
      <c r="W20" s="11">
        <f t="shared" si="26"/>
        <v>0.019999999999999796</v>
      </c>
      <c r="X20" s="11">
        <f t="shared" si="26"/>
        <v>0.020000000000000018</v>
      </c>
      <c r="Y20" s="11">
        <f t="shared" si="26"/>
        <v>0.020000000000000018</v>
      </c>
      <c r="Z20" s="11">
        <f t="shared" si="26"/>
        <v>0.019999999999999796</v>
      </c>
      <c r="AA20" s="11">
        <f t="shared" si="26"/>
        <v>0.02000000000000024</v>
      </c>
      <c r="AB20" s="11">
        <f t="shared" si="26"/>
        <v>0.020000000000000018</v>
      </c>
    </row>
    <row r="21" spans="1:28" ht="12" customHeight="1">
      <c r="A21" s="15"/>
      <c r="B21" s="19"/>
      <c r="C21" s="12"/>
      <c r="D21" s="1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2" customHeight="1">
      <c r="A22" s="15"/>
      <c r="B22" s="35"/>
      <c r="C22" s="12"/>
      <c r="D22" s="19"/>
      <c r="E22" s="9"/>
      <c r="F22" s="9"/>
      <c r="G22" s="9"/>
      <c r="H22" s="9"/>
      <c r="I22" s="9"/>
      <c r="J22" s="9"/>
      <c r="K22" s="9"/>
      <c r="L22" s="9"/>
      <c r="M22" s="11"/>
      <c r="N22" s="11"/>
      <c r="O22" s="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3.5" customHeight="1">
      <c r="A23" s="15"/>
      <c r="B23"/>
      <c r="C23"/>
      <c r="D23" s="62"/>
      <c r="E23" s="66">
        <v>1</v>
      </c>
      <c r="F23" s="66">
        <f aca="true" t="shared" si="27" ref="F23:U23">E23+1</f>
        <v>2</v>
      </c>
      <c r="G23" s="66">
        <f t="shared" si="27"/>
        <v>3</v>
      </c>
      <c r="H23" s="66">
        <f t="shared" si="27"/>
        <v>4</v>
      </c>
      <c r="I23" s="66">
        <f t="shared" si="27"/>
        <v>5</v>
      </c>
      <c r="J23" s="66">
        <f t="shared" si="27"/>
        <v>6</v>
      </c>
      <c r="K23" s="66">
        <f t="shared" si="27"/>
        <v>7</v>
      </c>
      <c r="L23" s="66">
        <f t="shared" si="27"/>
        <v>8</v>
      </c>
      <c r="M23" s="66">
        <f t="shared" si="27"/>
        <v>9</v>
      </c>
      <c r="N23" s="66">
        <f t="shared" si="27"/>
        <v>10</v>
      </c>
      <c r="O23" s="118">
        <f t="shared" si="27"/>
        <v>11</v>
      </c>
      <c r="P23" s="9">
        <f t="shared" si="27"/>
        <v>12</v>
      </c>
      <c r="Q23" s="9">
        <f t="shared" si="27"/>
        <v>13</v>
      </c>
      <c r="R23" s="9">
        <f t="shared" si="27"/>
        <v>14</v>
      </c>
      <c r="S23" s="9">
        <f t="shared" si="27"/>
        <v>15</v>
      </c>
      <c r="T23" s="9">
        <f t="shared" si="27"/>
        <v>16</v>
      </c>
      <c r="U23" s="19">
        <f t="shared" si="27"/>
        <v>17</v>
      </c>
      <c r="V23" s="19">
        <f aca="true" t="shared" si="28" ref="V23:AB23">U23+1</f>
        <v>18</v>
      </c>
      <c r="W23" s="19">
        <f t="shared" si="28"/>
        <v>19</v>
      </c>
      <c r="X23" s="19">
        <f t="shared" si="28"/>
        <v>20</v>
      </c>
      <c r="Y23" s="19">
        <f t="shared" si="28"/>
        <v>21</v>
      </c>
      <c r="Z23" s="19">
        <f t="shared" si="28"/>
        <v>22</v>
      </c>
      <c r="AA23" s="19">
        <f t="shared" si="28"/>
        <v>23</v>
      </c>
      <c r="AB23" s="19">
        <f t="shared" si="28"/>
        <v>24</v>
      </c>
    </row>
    <row r="24" spans="1:28" ht="12.75" customHeight="1">
      <c r="A24" s="87">
        <v>14</v>
      </c>
      <c r="B24" s="104"/>
      <c r="C24" s="105" t="s">
        <v>17</v>
      </c>
      <c r="D24" s="106"/>
      <c r="E24" s="47">
        <v>3200</v>
      </c>
      <c r="F24" s="47">
        <v>3400</v>
      </c>
      <c r="G24" s="47">
        <v>3600</v>
      </c>
      <c r="H24" s="47">
        <v>3800</v>
      </c>
      <c r="I24" s="47">
        <v>4000</v>
      </c>
      <c r="J24" s="45">
        <v>4200</v>
      </c>
      <c r="K24" s="45">
        <v>4400</v>
      </c>
      <c r="L24" s="45">
        <v>4600</v>
      </c>
      <c r="M24" s="45">
        <f aca="true" t="shared" si="29" ref="M24:AB24">L24*(1+$O$4)</f>
        <v>4692</v>
      </c>
      <c r="N24" s="53">
        <f t="shared" si="29"/>
        <v>4785.84</v>
      </c>
      <c r="O24" s="25">
        <f t="shared" si="29"/>
        <v>4881.5568</v>
      </c>
      <c r="P24" s="3">
        <f t="shared" si="29"/>
        <v>4979.187936</v>
      </c>
      <c r="Q24" s="3">
        <f t="shared" si="29"/>
        <v>5078.771694720001</v>
      </c>
      <c r="R24" s="3">
        <f t="shared" si="29"/>
        <v>5180.3471286144</v>
      </c>
      <c r="S24" s="3">
        <f t="shared" si="29"/>
        <v>5283.954071186688</v>
      </c>
      <c r="T24" s="3">
        <f t="shared" si="29"/>
        <v>5389.633152610422</v>
      </c>
      <c r="U24" s="3">
        <f t="shared" si="29"/>
        <v>5497.425815662631</v>
      </c>
      <c r="V24" s="3">
        <f t="shared" si="29"/>
        <v>5607.374331975884</v>
      </c>
      <c r="W24" s="3">
        <f t="shared" si="29"/>
        <v>5719.521818615402</v>
      </c>
      <c r="X24" s="3">
        <f t="shared" si="29"/>
        <v>5833.912254987709</v>
      </c>
      <c r="Y24" s="3">
        <f t="shared" si="29"/>
        <v>5950.590500087464</v>
      </c>
      <c r="Z24" s="3">
        <f t="shared" si="29"/>
        <v>6069.602310089213</v>
      </c>
      <c r="AA24" s="3">
        <f t="shared" si="29"/>
        <v>6190.994356290997</v>
      </c>
      <c r="AB24" s="3">
        <f t="shared" si="29"/>
        <v>6314.814243416817</v>
      </c>
    </row>
    <row r="25" spans="1:28" ht="12" customHeight="1">
      <c r="A25" s="88">
        <v>15</v>
      </c>
      <c r="B25" s="107"/>
      <c r="C25" s="108" t="s">
        <v>18</v>
      </c>
      <c r="D25" s="109"/>
      <c r="E25" s="44">
        <f>E24*0.55</f>
        <v>1760.0000000000002</v>
      </c>
      <c r="F25" s="44">
        <f aca="true" t="shared" si="30" ref="F25:AB25">F24*0.55</f>
        <v>1870.0000000000002</v>
      </c>
      <c r="G25" s="44">
        <f t="shared" si="30"/>
        <v>1980.0000000000002</v>
      </c>
      <c r="H25" s="44">
        <f t="shared" si="30"/>
        <v>2090</v>
      </c>
      <c r="I25" s="44">
        <f t="shared" si="30"/>
        <v>2200</v>
      </c>
      <c r="J25" s="44">
        <f t="shared" si="30"/>
        <v>2310</v>
      </c>
      <c r="K25" s="44">
        <f t="shared" si="30"/>
        <v>2420</v>
      </c>
      <c r="L25" s="44">
        <f t="shared" si="30"/>
        <v>2530</v>
      </c>
      <c r="M25" s="44">
        <f t="shared" si="30"/>
        <v>2580.6000000000004</v>
      </c>
      <c r="N25" s="44">
        <f t="shared" si="30"/>
        <v>2632.2120000000004</v>
      </c>
      <c r="O25" s="44">
        <f t="shared" si="30"/>
        <v>2684.8562400000005</v>
      </c>
      <c r="P25" s="44">
        <f t="shared" si="30"/>
        <v>2738.5533648000005</v>
      </c>
      <c r="Q25" s="44">
        <f t="shared" si="30"/>
        <v>2793.3244320960007</v>
      </c>
      <c r="R25" s="44">
        <f t="shared" si="30"/>
        <v>2849.1909207379204</v>
      </c>
      <c r="S25" s="44">
        <f t="shared" si="30"/>
        <v>2906.1747391526787</v>
      </c>
      <c r="T25" s="44">
        <f t="shared" si="30"/>
        <v>2964.2982339357327</v>
      </c>
      <c r="U25" s="44">
        <f t="shared" si="30"/>
        <v>3023.5841986144474</v>
      </c>
      <c r="V25" s="44">
        <f t="shared" si="30"/>
        <v>3084.0558825867365</v>
      </c>
      <c r="W25" s="44">
        <f t="shared" si="30"/>
        <v>3145.737000238471</v>
      </c>
      <c r="X25" s="44">
        <f t="shared" si="30"/>
        <v>3208.6517402432405</v>
      </c>
      <c r="Y25" s="44">
        <f t="shared" si="30"/>
        <v>3272.824775048105</v>
      </c>
      <c r="Z25" s="44">
        <f t="shared" si="30"/>
        <v>3338.2812705490674</v>
      </c>
      <c r="AA25" s="44">
        <f t="shared" si="30"/>
        <v>3405.0468959600485</v>
      </c>
      <c r="AB25" s="44">
        <f t="shared" si="30"/>
        <v>3473.1478338792494</v>
      </c>
    </row>
    <row r="26" spans="1:28" ht="12" customHeight="1">
      <c r="A26" s="88">
        <v>16</v>
      </c>
      <c r="B26" s="107"/>
      <c r="C26" s="108" t="s">
        <v>19</v>
      </c>
      <c r="D26" s="109"/>
      <c r="E26" s="44">
        <f aca="true" t="shared" si="31" ref="E26:N26">0.25*E24</f>
        <v>800</v>
      </c>
      <c r="F26" s="44">
        <f t="shared" si="31"/>
        <v>850</v>
      </c>
      <c r="G26" s="44">
        <f t="shared" si="31"/>
        <v>900</v>
      </c>
      <c r="H26" s="44">
        <f t="shared" si="31"/>
        <v>950</v>
      </c>
      <c r="I26" s="44">
        <f t="shared" si="31"/>
        <v>1000</v>
      </c>
      <c r="J26" s="44">
        <f t="shared" si="31"/>
        <v>1050</v>
      </c>
      <c r="K26" s="44">
        <f t="shared" si="31"/>
        <v>1100</v>
      </c>
      <c r="L26" s="44">
        <f t="shared" si="31"/>
        <v>1150</v>
      </c>
      <c r="M26" s="43">
        <f t="shared" si="31"/>
        <v>1173</v>
      </c>
      <c r="N26" s="57">
        <f t="shared" si="31"/>
        <v>1196.46</v>
      </c>
      <c r="O26" s="75">
        <f aca="true" t="shared" si="32" ref="O26:AB26">0.25*O24</f>
        <v>1220.3892</v>
      </c>
      <c r="P26" s="34">
        <f t="shared" si="32"/>
        <v>1244.796984</v>
      </c>
      <c r="Q26" s="18">
        <f t="shared" si="32"/>
        <v>1269.6929236800001</v>
      </c>
      <c r="R26" s="18">
        <f t="shared" si="32"/>
        <v>1295.0867821536</v>
      </c>
      <c r="S26" s="18">
        <f t="shared" si="32"/>
        <v>1320.988517796672</v>
      </c>
      <c r="T26" s="18">
        <f t="shared" si="32"/>
        <v>1347.4082881526056</v>
      </c>
      <c r="U26" s="18">
        <f t="shared" si="32"/>
        <v>1374.3564539156578</v>
      </c>
      <c r="V26" s="18">
        <f t="shared" si="32"/>
        <v>1401.843582993971</v>
      </c>
      <c r="W26" s="18">
        <f t="shared" si="32"/>
        <v>1429.8804546538504</v>
      </c>
      <c r="X26" s="18">
        <f t="shared" si="32"/>
        <v>1458.4780637469273</v>
      </c>
      <c r="Y26" s="18">
        <f t="shared" si="32"/>
        <v>1487.647625021866</v>
      </c>
      <c r="Z26" s="18">
        <f t="shared" si="32"/>
        <v>1517.4005775223031</v>
      </c>
      <c r="AA26" s="18">
        <f t="shared" si="32"/>
        <v>1547.7485890727492</v>
      </c>
      <c r="AB26" s="18">
        <f t="shared" si="32"/>
        <v>1578.7035608542042</v>
      </c>
    </row>
    <row r="27" spans="1:28" ht="12" customHeight="1">
      <c r="A27" s="88">
        <v>17</v>
      </c>
      <c r="B27" s="107"/>
      <c r="C27" s="108" t="s">
        <v>20</v>
      </c>
      <c r="D27" s="109"/>
      <c r="E27" s="47">
        <v>350</v>
      </c>
      <c r="F27" s="47">
        <v>350</v>
      </c>
      <c r="G27" s="47">
        <v>400</v>
      </c>
      <c r="H27" s="47">
        <v>500</v>
      </c>
      <c r="I27" s="56">
        <f>0.2*H11</f>
        <v>300</v>
      </c>
      <c r="J27" s="56">
        <f>0.2*I11</f>
        <v>280</v>
      </c>
      <c r="K27" s="56">
        <f>0.2*J11</f>
        <v>304</v>
      </c>
      <c r="L27" s="40">
        <f aca="true" t="shared" si="33" ref="L27:U27">K27*(1+$O$4)</f>
        <v>310.08</v>
      </c>
      <c r="M27" s="53">
        <f t="shared" si="33"/>
        <v>316.28159999999997</v>
      </c>
      <c r="N27" s="53">
        <f t="shared" si="33"/>
        <v>322.60723199999995</v>
      </c>
      <c r="O27" s="25">
        <f t="shared" si="33"/>
        <v>329.05937664</v>
      </c>
      <c r="P27" s="3">
        <f t="shared" si="33"/>
        <v>335.6405641728</v>
      </c>
      <c r="Q27" s="3">
        <f t="shared" si="33"/>
        <v>342.353375456256</v>
      </c>
      <c r="R27" s="3">
        <f t="shared" si="33"/>
        <v>349.2004429653811</v>
      </c>
      <c r="S27" s="3">
        <f t="shared" si="33"/>
        <v>356.1844518246887</v>
      </c>
      <c r="T27" s="3">
        <f t="shared" si="33"/>
        <v>363.3081408611825</v>
      </c>
      <c r="U27" s="3">
        <f t="shared" si="33"/>
        <v>370.5743036784061</v>
      </c>
      <c r="V27" s="3">
        <f aca="true" t="shared" si="34" ref="V27:AB27">U27*(1+$O$4)</f>
        <v>377.98578975197427</v>
      </c>
      <c r="W27" s="3">
        <f t="shared" si="34"/>
        <v>385.54550554701376</v>
      </c>
      <c r="X27" s="3">
        <f t="shared" si="34"/>
        <v>393.25641565795405</v>
      </c>
      <c r="Y27" s="3">
        <f t="shared" si="34"/>
        <v>401.1215439711131</v>
      </c>
      <c r="Z27" s="3">
        <f t="shared" si="34"/>
        <v>409.14397485053536</v>
      </c>
      <c r="AA27" s="3">
        <f t="shared" si="34"/>
        <v>417.3268543475461</v>
      </c>
      <c r="AB27" s="3">
        <f t="shared" si="34"/>
        <v>425.67339143449703</v>
      </c>
    </row>
    <row r="28" spans="1:28" ht="12" customHeight="1">
      <c r="A28" s="88">
        <v>18</v>
      </c>
      <c r="B28" s="110"/>
      <c r="C28" s="95" t="s">
        <v>21</v>
      </c>
      <c r="D28" s="111"/>
      <c r="E28" s="47">
        <f aca="true" t="shared" si="35" ref="E28:N28">E24-E25-E26-E27</f>
        <v>289.9999999999998</v>
      </c>
      <c r="F28" s="47">
        <f t="shared" si="35"/>
        <v>329.9999999999998</v>
      </c>
      <c r="G28" s="47">
        <f t="shared" si="35"/>
        <v>319.9999999999998</v>
      </c>
      <c r="H28" s="47">
        <f t="shared" si="35"/>
        <v>260</v>
      </c>
      <c r="I28" s="58">
        <f t="shared" si="35"/>
        <v>500</v>
      </c>
      <c r="J28" s="45">
        <f t="shared" si="35"/>
        <v>560</v>
      </c>
      <c r="K28" s="45">
        <f t="shared" si="35"/>
        <v>576</v>
      </c>
      <c r="L28" s="40">
        <f t="shared" si="35"/>
        <v>609.9200000000001</v>
      </c>
      <c r="M28" s="53">
        <f t="shared" si="35"/>
        <v>622.1183999999996</v>
      </c>
      <c r="N28" s="53">
        <f t="shared" si="35"/>
        <v>634.5607679999997</v>
      </c>
      <c r="O28" s="25">
        <f aca="true" t="shared" si="36" ref="O28:AB28">O24-O25-O26-O27</f>
        <v>647.2519833599997</v>
      </c>
      <c r="P28" s="3">
        <f t="shared" si="36"/>
        <v>660.1970230271997</v>
      </c>
      <c r="Q28" s="3">
        <f t="shared" si="36"/>
        <v>673.4009634877438</v>
      </c>
      <c r="R28" s="3">
        <f t="shared" si="36"/>
        <v>686.8689827574988</v>
      </c>
      <c r="S28" s="3">
        <f t="shared" si="36"/>
        <v>700.6063624126489</v>
      </c>
      <c r="T28" s="3">
        <f t="shared" si="36"/>
        <v>714.6184896609016</v>
      </c>
      <c r="U28" s="3">
        <f t="shared" si="36"/>
        <v>728.9108594541199</v>
      </c>
      <c r="V28" s="3">
        <f t="shared" si="36"/>
        <v>743.4890766432023</v>
      </c>
      <c r="W28" s="3">
        <f t="shared" si="36"/>
        <v>758.3588581760664</v>
      </c>
      <c r="X28" s="3">
        <f t="shared" si="36"/>
        <v>773.5260353395875</v>
      </c>
      <c r="Y28" s="3">
        <f t="shared" si="36"/>
        <v>788.9965560463795</v>
      </c>
      <c r="Z28" s="3">
        <f t="shared" si="36"/>
        <v>804.7764871673066</v>
      </c>
      <c r="AA28" s="3">
        <f t="shared" si="36"/>
        <v>820.872016910653</v>
      </c>
      <c r="AB28" s="3">
        <f t="shared" si="36"/>
        <v>837.289457248866</v>
      </c>
    </row>
    <row r="29" spans="1:28" ht="12" customHeight="1">
      <c r="A29" s="88">
        <v>19</v>
      </c>
      <c r="B29" s="110"/>
      <c r="C29" s="95" t="s">
        <v>22</v>
      </c>
      <c r="D29" s="111"/>
      <c r="E29" s="58">
        <f>D15*D52</f>
        <v>126.00000000000001</v>
      </c>
      <c r="F29" s="58">
        <f>E15*E52</f>
        <v>126.00000000000001</v>
      </c>
      <c r="G29" s="58">
        <f>F15*F52</f>
        <v>161.00000000000003</v>
      </c>
      <c r="H29" s="58">
        <f>G15*G52</f>
        <v>161.00000000000003</v>
      </c>
      <c r="I29" s="58">
        <f>H15*H52</f>
        <v>140</v>
      </c>
      <c r="J29" s="58">
        <f>I15*I52</f>
        <v>126.00000000000001</v>
      </c>
      <c r="K29" s="58">
        <f>J15*J52</f>
        <v>119.00000000000001</v>
      </c>
      <c r="L29" s="58">
        <f>K15*K52</f>
        <v>105.00000000000001</v>
      </c>
      <c r="M29" s="58">
        <f>L15*L52</f>
        <v>91.00000000000001</v>
      </c>
      <c r="N29" s="58">
        <f>M15*M52</f>
        <v>70</v>
      </c>
      <c r="O29" s="58">
        <f>N15*N52</f>
        <v>71.4</v>
      </c>
      <c r="P29" s="58">
        <f>O15*O52</f>
        <v>72.82800000000002</v>
      </c>
      <c r="Q29" s="58">
        <f>P15*P52</f>
        <v>74.28456000000001</v>
      </c>
      <c r="R29" s="58">
        <f>Q15*Q52</f>
        <v>75.77025120000002</v>
      </c>
      <c r="S29" s="58">
        <f>R15*R52</f>
        <v>77.28565622400001</v>
      </c>
      <c r="T29" s="58">
        <f>S15*S52</f>
        <v>78.83136934848001</v>
      </c>
      <c r="U29" s="58">
        <f>T15*T52</f>
        <v>80.40799673544961</v>
      </c>
      <c r="V29" s="58">
        <f>U15*U52</f>
        <v>82.01615667015861</v>
      </c>
      <c r="W29" s="58">
        <f>V15*V52</f>
        <v>83.65647980356178</v>
      </c>
      <c r="X29" s="58">
        <f>W15*W52</f>
        <v>85.32960939963303</v>
      </c>
      <c r="Y29" s="58">
        <f>X15*X52</f>
        <v>87.0362015876257</v>
      </c>
      <c r="Z29" s="58">
        <f>Y15*Y52</f>
        <v>88.7769256193782</v>
      </c>
      <c r="AA29" s="58">
        <f>Z15*Z52</f>
        <v>90.55246413176577</v>
      </c>
      <c r="AB29" s="58">
        <f>AA15*AA52</f>
        <v>92.3635134144011</v>
      </c>
    </row>
    <row r="30" spans="1:28" s="31" customFormat="1" ht="12" customHeight="1">
      <c r="A30" s="89">
        <v>20</v>
      </c>
      <c r="B30" s="112"/>
      <c r="C30" s="31" t="s">
        <v>23</v>
      </c>
      <c r="D30" s="113"/>
      <c r="E30" s="59">
        <f aca="true" t="shared" si="37" ref="E30:N30">E28-E29</f>
        <v>163.99999999999977</v>
      </c>
      <c r="F30" s="59">
        <f t="shared" si="37"/>
        <v>203.99999999999977</v>
      </c>
      <c r="G30" s="59">
        <f t="shared" si="37"/>
        <v>158.99999999999974</v>
      </c>
      <c r="H30" s="59">
        <f t="shared" si="37"/>
        <v>98.99999999999997</v>
      </c>
      <c r="I30" s="60">
        <f t="shared" si="37"/>
        <v>360</v>
      </c>
      <c r="J30" s="54">
        <f t="shared" si="37"/>
        <v>434</v>
      </c>
      <c r="K30" s="54">
        <f t="shared" si="37"/>
        <v>457</v>
      </c>
      <c r="L30" s="54">
        <f t="shared" si="37"/>
        <v>504.9200000000001</v>
      </c>
      <c r="M30" s="54">
        <f t="shared" si="37"/>
        <v>531.1183999999996</v>
      </c>
      <c r="N30" s="54">
        <f t="shared" si="37"/>
        <v>564.5607679999997</v>
      </c>
      <c r="O30" s="24">
        <f aca="true" t="shared" si="38" ref="O30:AB30">O28-O29</f>
        <v>575.8519833599997</v>
      </c>
      <c r="P30" s="26">
        <f t="shared" si="38"/>
        <v>587.3690230271998</v>
      </c>
      <c r="Q30" s="26">
        <f t="shared" si="38"/>
        <v>599.1164034877437</v>
      </c>
      <c r="R30" s="26">
        <f t="shared" si="38"/>
        <v>611.0987315574987</v>
      </c>
      <c r="S30" s="26">
        <f t="shared" si="38"/>
        <v>623.3207061886488</v>
      </c>
      <c r="T30" s="26">
        <f t="shared" si="38"/>
        <v>635.7871203124215</v>
      </c>
      <c r="U30" s="26">
        <f t="shared" si="38"/>
        <v>648.5028627186703</v>
      </c>
      <c r="V30" s="26">
        <f t="shared" si="38"/>
        <v>661.4729199730438</v>
      </c>
      <c r="W30" s="26">
        <f t="shared" si="38"/>
        <v>674.7023783725047</v>
      </c>
      <c r="X30" s="26">
        <f t="shared" si="38"/>
        <v>688.1964259399545</v>
      </c>
      <c r="Y30" s="26">
        <f t="shared" si="38"/>
        <v>701.9603544587538</v>
      </c>
      <c r="Z30" s="26">
        <f t="shared" si="38"/>
        <v>715.9995615479285</v>
      </c>
      <c r="AA30" s="26">
        <f t="shared" si="38"/>
        <v>730.3195527788872</v>
      </c>
      <c r="AB30" s="26">
        <f t="shared" si="38"/>
        <v>744.925943834465</v>
      </c>
    </row>
    <row r="31" spans="1:28" ht="12.75" customHeight="1">
      <c r="A31" s="88">
        <v>21</v>
      </c>
      <c r="B31" s="114"/>
      <c r="C31" s="95" t="s">
        <v>24</v>
      </c>
      <c r="D31" s="111"/>
      <c r="E31" s="56">
        <f aca="true" t="shared" si="39" ref="E31:AB31">$D1*E30</f>
        <v>49.19999999999993</v>
      </c>
      <c r="F31" s="102">
        <f t="shared" si="39"/>
        <v>61.19999999999993</v>
      </c>
      <c r="G31" s="58">
        <f t="shared" si="39"/>
        <v>47.699999999999925</v>
      </c>
      <c r="H31" s="58">
        <f t="shared" si="39"/>
        <v>29.69999999999999</v>
      </c>
      <c r="I31" s="58">
        <f t="shared" si="39"/>
        <v>108</v>
      </c>
      <c r="J31" s="53">
        <f t="shared" si="39"/>
        <v>130.2</v>
      </c>
      <c r="K31" s="53">
        <f t="shared" si="39"/>
        <v>137.1</v>
      </c>
      <c r="L31" s="53">
        <f t="shared" si="39"/>
        <v>151.47600000000003</v>
      </c>
      <c r="M31" s="53">
        <f t="shared" si="39"/>
        <v>159.3355199999999</v>
      </c>
      <c r="N31" s="53">
        <f t="shared" si="39"/>
        <v>169.3682303999999</v>
      </c>
      <c r="O31" s="25">
        <f t="shared" si="39"/>
        <v>172.75559500799991</v>
      </c>
      <c r="P31" s="3">
        <f t="shared" si="39"/>
        <v>176.21070690815992</v>
      </c>
      <c r="Q31" s="3">
        <f t="shared" si="39"/>
        <v>179.7349210463231</v>
      </c>
      <c r="R31" s="3">
        <f t="shared" si="39"/>
        <v>183.32961946724961</v>
      </c>
      <c r="S31" s="3">
        <f t="shared" si="39"/>
        <v>186.99621185659464</v>
      </c>
      <c r="T31" s="3">
        <f t="shared" si="39"/>
        <v>190.73613609372646</v>
      </c>
      <c r="U31" s="3">
        <f t="shared" si="39"/>
        <v>194.55085881560106</v>
      </c>
      <c r="V31" s="3">
        <f t="shared" si="39"/>
        <v>198.44187599191312</v>
      </c>
      <c r="W31" s="3">
        <f t="shared" si="39"/>
        <v>202.4107135117514</v>
      </c>
      <c r="X31" s="3">
        <f t="shared" si="39"/>
        <v>206.45892778198632</v>
      </c>
      <c r="Y31" s="3">
        <f t="shared" si="39"/>
        <v>210.58810633762616</v>
      </c>
      <c r="Z31" s="3">
        <f t="shared" si="39"/>
        <v>214.79986846437853</v>
      </c>
      <c r="AA31" s="3">
        <f t="shared" si="39"/>
        <v>219.09586583366615</v>
      </c>
      <c r="AB31" s="3">
        <f t="shared" si="39"/>
        <v>223.4777831503395</v>
      </c>
    </row>
    <row r="32" spans="1:28" s="5" customFormat="1" ht="12" customHeight="1">
      <c r="A32" s="89">
        <v>22</v>
      </c>
      <c r="B32" s="115"/>
      <c r="C32" s="29" t="s">
        <v>25</v>
      </c>
      <c r="D32" s="76"/>
      <c r="E32" s="61">
        <f aca="true" t="shared" si="40" ref="E32:N32">E30-E31</f>
        <v>114.79999999999984</v>
      </c>
      <c r="F32" s="103">
        <f t="shared" si="40"/>
        <v>142.79999999999984</v>
      </c>
      <c r="G32" s="55">
        <f t="shared" si="40"/>
        <v>111.29999999999981</v>
      </c>
      <c r="H32" s="55">
        <f t="shared" si="40"/>
        <v>69.29999999999998</v>
      </c>
      <c r="I32" s="55">
        <f t="shared" si="40"/>
        <v>252</v>
      </c>
      <c r="J32" s="55">
        <f t="shared" si="40"/>
        <v>303.8</v>
      </c>
      <c r="K32" s="55">
        <f t="shared" si="40"/>
        <v>319.9</v>
      </c>
      <c r="L32" s="55">
        <f t="shared" si="40"/>
        <v>353.4440000000001</v>
      </c>
      <c r="M32" s="55">
        <f t="shared" si="40"/>
        <v>371.78287999999975</v>
      </c>
      <c r="N32" s="55">
        <f t="shared" si="40"/>
        <v>395.1925375999998</v>
      </c>
      <c r="O32" s="36">
        <f aca="true" t="shared" si="41" ref="O32:AB32">O30-O31</f>
        <v>403.09638835199985</v>
      </c>
      <c r="P32" s="37">
        <f t="shared" si="41"/>
        <v>411.15831611903985</v>
      </c>
      <c r="Q32" s="37">
        <f t="shared" si="41"/>
        <v>419.3814824414206</v>
      </c>
      <c r="R32" s="37">
        <f t="shared" si="41"/>
        <v>427.7691120902491</v>
      </c>
      <c r="S32" s="37">
        <f t="shared" si="41"/>
        <v>436.3244943320542</v>
      </c>
      <c r="T32" s="37">
        <f t="shared" si="41"/>
        <v>445.050984218695</v>
      </c>
      <c r="U32" s="37">
        <f t="shared" si="41"/>
        <v>453.9520039030692</v>
      </c>
      <c r="V32" s="37">
        <f t="shared" si="41"/>
        <v>463.03104398113067</v>
      </c>
      <c r="W32" s="37">
        <f t="shared" si="41"/>
        <v>472.29166486075326</v>
      </c>
      <c r="X32" s="37">
        <f t="shared" si="41"/>
        <v>481.73749815796816</v>
      </c>
      <c r="Y32" s="37">
        <f t="shared" si="41"/>
        <v>491.37224812112765</v>
      </c>
      <c r="Z32" s="37">
        <f t="shared" si="41"/>
        <v>501.19969308354996</v>
      </c>
      <c r="AA32" s="37">
        <f t="shared" si="41"/>
        <v>511.22368694522106</v>
      </c>
      <c r="AB32" s="37">
        <f t="shared" si="41"/>
        <v>521.4481606841255</v>
      </c>
    </row>
    <row r="33" spans="1:28" ht="10.5" hidden="1">
      <c r="A33" s="80" t="s">
        <v>26</v>
      </c>
      <c r="B33" s="110"/>
      <c r="C33" s="95"/>
      <c r="D33" s="111"/>
      <c r="E33" s="56"/>
      <c r="F33" s="58"/>
      <c r="G33" s="58"/>
      <c r="H33" s="58"/>
      <c r="I33" s="58"/>
      <c r="J33" s="53"/>
      <c r="K33" s="53"/>
      <c r="L33" s="53"/>
      <c r="M33" s="53"/>
      <c r="N33" s="53"/>
      <c r="O33" s="2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0.5" hidden="1">
      <c r="A34" s="80"/>
      <c r="B34" s="110"/>
      <c r="C34" s="95"/>
      <c r="D34" s="22">
        <v>0</v>
      </c>
      <c r="E34" s="49">
        <v>1</v>
      </c>
      <c r="F34" s="49">
        <f aca="true" t="shared" si="42" ref="F34:O34">E34+1</f>
        <v>2</v>
      </c>
      <c r="G34" s="49">
        <f t="shared" si="42"/>
        <v>3</v>
      </c>
      <c r="H34" s="49">
        <f t="shared" si="42"/>
        <v>4</v>
      </c>
      <c r="I34" s="49">
        <f t="shared" si="42"/>
        <v>5</v>
      </c>
      <c r="J34" s="49">
        <f t="shared" si="42"/>
        <v>6</v>
      </c>
      <c r="K34" s="49">
        <f t="shared" si="42"/>
        <v>7</v>
      </c>
      <c r="L34" s="49">
        <f t="shared" si="42"/>
        <v>8</v>
      </c>
      <c r="M34" s="49">
        <f t="shared" si="42"/>
        <v>9</v>
      </c>
      <c r="N34" s="49">
        <f t="shared" si="42"/>
        <v>10</v>
      </c>
      <c r="O34" s="22">
        <f t="shared" si="42"/>
        <v>11</v>
      </c>
      <c r="P34" s="19">
        <f aca="true" t="shared" si="43" ref="P34:AB34">O34+1</f>
        <v>12</v>
      </c>
      <c r="Q34" s="19">
        <f t="shared" si="43"/>
        <v>13</v>
      </c>
      <c r="R34" s="19">
        <f t="shared" si="43"/>
        <v>14</v>
      </c>
      <c r="S34" s="19">
        <f t="shared" si="43"/>
        <v>15</v>
      </c>
      <c r="T34" s="19">
        <f t="shared" si="43"/>
        <v>16</v>
      </c>
      <c r="U34" s="19">
        <f t="shared" si="43"/>
        <v>17</v>
      </c>
      <c r="V34" s="19">
        <f t="shared" si="43"/>
        <v>18</v>
      </c>
      <c r="W34" s="19">
        <f t="shared" si="43"/>
        <v>19</v>
      </c>
      <c r="X34" s="19">
        <f t="shared" si="43"/>
        <v>20</v>
      </c>
      <c r="Y34" s="19">
        <f t="shared" si="43"/>
        <v>21</v>
      </c>
      <c r="Z34" s="19">
        <f t="shared" si="43"/>
        <v>22</v>
      </c>
      <c r="AA34" s="19">
        <f t="shared" si="43"/>
        <v>23</v>
      </c>
      <c r="AB34" s="19">
        <f t="shared" si="43"/>
        <v>24</v>
      </c>
    </row>
    <row r="35" spans="1:28" s="5" customFormat="1" ht="10.5" hidden="1">
      <c r="A35" s="89">
        <v>22</v>
      </c>
      <c r="B35" s="115"/>
      <c r="C35" s="29" t="s">
        <v>25</v>
      </c>
      <c r="D35" s="76"/>
      <c r="E35" s="61">
        <f aca="true" t="shared" si="44" ref="E35:AB35">E32</f>
        <v>114.79999999999984</v>
      </c>
      <c r="F35" s="61">
        <f t="shared" si="44"/>
        <v>142.79999999999984</v>
      </c>
      <c r="G35" s="61">
        <f t="shared" si="44"/>
        <v>111.29999999999981</v>
      </c>
      <c r="H35" s="61">
        <f t="shared" si="44"/>
        <v>69.29999999999998</v>
      </c>
      <c r="I35" s="61">
        <f t="shared" si="44"/>
        <v>252</v>
      </c>
      <c r="J35" s="61">
        <f t="shared" si="44"/>
        <v>303.8</v>
      </c>
      <c r="K35" s="61">
        <f t="shared" si="44"/>
        <v>319.9</v>
      </c>
      <c r="L35" s="61">
        <f t="shared" si="44"/>
        <v>353.4440000000001</v>
      </c>
      <c r="M35" s="61">
        <f t="shared" si="44"/>
        <v>371.78287999999975</v>
      </c>
      <c r="N35" s="61">
        <f t="shared" si="44"/>
        <v>395.1925375999998</v>
      </c>
      <c r="O35" s="76">
        <f t="shared" si="44"/>
        <v>403.09638835199985</v>
      </c>
      <c r="P35" s="29">
        <f t="shared" si="44"/>
        <v>411.15831611903985</v>
      </c>
      <c r="Q35" s="29">
        <f t="shared" si="44"/>
        <v>419.3814824414206</v>
      </c>
      <c r="R35" s="29">
        <f t="shared" si="44"/>
        <v>427.7691120902491</v>
      </c>
      <c r="S35" s="29">
        <f t="shared" si="44"/>
        <v>436.3244943320542</v>
      </c>
      <c r="T35" s="29">
        <f t="shared" si="44"/>
        <v>445.050984218695</v>
      </c>
      <c r="U35" s="29">
        <f t="shared" si="44"/>
        <v>453.9520039030692</v>
      </c>
      <c r="V35" s="29">
        <f t="shared" si="44"/>
        <v>463.03104398113067</v>
      </c>
      <c r="W35" s="29">
        <f t="shared" si="44"/>
        <v>472.29166486075326</v>
      </c>
      <c r="X35" s="29">
        <f t="shared" si="44"/>
        <v>481.73749815796816</v>
      </c>
      <c r="Y35" s="29">
        <f t="shared" si="44"/>
        <v>491.37224812112765</v>
      </c>
      <c r="Z35" s="29">
        <f t="shared" si="44"/>
        <v>501.19969308354996</v>
      </c>
      <c r="AA35" s="29">
        <f t="shared" si="44"/>
        <v>511.22368694522106</v>
      </c>
      <c r="AB35" s="29">
        <f t="shared" si="44"/>
        <v>521.4481606841255</v>
      </c>
    </row>
    <row r="36" spans="1:28" ht="12" customHeight="1">
      <c r="A36" s="88">
        <v>23</v>
      </c>
      <c r="B36" s="110"/>
      <c r="C36" s="136" t="s">
        <v>27</v>
      </c>
      <c r="D36" s="111"/>
      <c r="E36" s="56">
        <f aca="true" t="shared" si="45" ref="E36:AB36">E27</f>
        <v>350</v>
      </c>
      <c r="F36" s="47">
        <f t="shared" si="45"/>
        <v>350</v>
      </c>
      <c r="G36" s="47">
        <f t="shared" si="45"/>
        <v>400</v>
      </c>
      <c r="H36" s="47">
        <f t="shared" si="45"/>
        <v>500</v>
      </c>
      <c r="I36" s="47">
        <f t="shared" si="45"/>
        <v>300</v>
      </c>
      <c r="J36" s="45">
        <f t="shared" si="45"/>
        <v>280</v>
      </c>
      <c r="K36" s="45">
        <f t="shared" si="45"/>
        <v>304</v>
      </c>
      <c r="L36" s="53">
        <f t="shared" si="45"/>
        <v>310.08</v>
      </c>
      <c r="M36" s="53">
        <f t="shared" si="45"/>
        <v>316.28159999999997</v>
      </c>
      <c r="N36" s="53">
        <f t="shared" si="45"/>
        <v>322.60723199999995</v>
      </c>
      <c r="O36" s="25">
        <f t="shared" si="45"/>
        <v>329.05937664</v>
      </c>
      <c r="P36" s="3">
        <f t="shared" si="45"/>
        <v>335.6405641728</v>
      </c>
      <c r="Q36" s="3">
        <f t="shared" si="45"/>
        <v>342.353375456256</v>
      </c>
      <c r="R36" s="3">
        <f t="shared" si="45"/>
        <v>349.2004429653811</v>
      </c>
      <c r="S36" s="3">
        <f t="shared" si="45"/>
        <v>356.1844518246887</v>
      </c>
      <c r="T36" s="3">
        <f t="shared" si="45"/>
        <v>363.3081408611825</v>
      </c>
      <c r="U36" s="3">
        <f t="shared" si="45"/>
        <v>370.5743036784061</v>
      </c>
      <c r="V36" s="3">
        <f t="shared" si="45"/>
        <v>377.98578975197427</v>
      </c>
      <c r="W36" s="3">
        <f t="shared" si="45"/>
        <v>385.54550554701376</v>
      </c>
      <c r="X36" s="3">
        <f t="shared" si="45"/>
        <v>393.25641565795405</v>
      </c>
      <c r="Y36" s="3">
        <f t="shared" si="45"/>
        <v>401.1215439711131</v>
      </c>
      <c r="Z36" s="3">
        <f t="shared" si="45"/>
        <v>409.14397485053536</v>
      </c>
      <c r="AA36" s="3">
        <f t="shared" si="45"/>
        <v>417.3268543475461</v>
      </c>
      <c r="AB36" s="3">
        <f t="shared" si="45"/>
        <v>425.67339143449703</v>
      </c>
    </row>
    <row r="37" spans="1:28" ht="12" customHeight="1">
      <c r="A37" s="88">
        <v>24</v>
      </c>
      <c r="B37" s="110"/>
      <c r="C37" s="136" t="s">
        <v>28</v>
      </c>
      <c r="D37" s="111"/>
      <c r="E37" s="47">
        <f>E15-D15</f>
        <v>0</v>
      </c>
      <c r="F37" s="47">
        <f aca="true" t="shared" si="46" ref="F37:AB37">F15-E15</f>
        <v>500</v>
      </c>
      <c r="G37" s="47">
        <f t="shared" si="46"/>
        <v>0</v>
      </c>
      <c r="H37" s="47">
        <f t="shared" si="46"/>
        <v>-300</v>
      </c>
      <c r="I37" s="47">
        <f t="shared" si="46"/>
        <v>-200</v>
      </c>
      <c r="J37" s="47">
        <f t="shared" si="46"/>
        <v>-100</v>
      </c>
      <c r="K37" s="47">
        <f t="shared" si="46"/>
        <v>-200</v>
      </c>
      <c r="L37" s="47">
        <f t="shared" si="46"/>
        <v>-200</v>
      </c>
      <c r="M37" s="47">
        <f t="shared" si="46"/>
        <v>-300</v>
      </c>
      <c r="N37" s="47">
        <f t="shared" si="46"/>
        <v>20</v>
      </c>
      <c r="O37" s="47">
        <f t="shared" si="46"/>
        <v>20.40000000000009</v>
      </c>
      <c r="P37" s="47">
        <f t="shared" si="46"/>
        <v>20.807999999999993</v>
      </c>
      <c r="Q37" s="47">
        <f t="shared" si="46"/>
        <v>21.224159999999983</v>
      </c>
      <c r="R37" s="47">
        <f t="shared" si="46"/>
        <v>21.648643199999924</v>
      </c>
      <c r="S37" s="47">
        <f t="shared" si="46"/>
        <v>22.081616063999945</v>
      </c>
      <c r="T37" s="47">
        <f t="shared" si="46"/>
        <v>22.523248385280112</v>
      </c>
      <c r="U37" s="47">
        <f t="shared" si="46"/>
        <v>22.97371335298567</v>
      </c>
      <c r="V37" s="47">
        <f t="shared" si="46"/>
        <v>23.433187620045373</v>
      </c>
      <c r="W37" s="47">
        <f t="shared" si="46"/>
        <v>23.901851372446345</v>
      </c>
      <c r="X37" s="47">
        <f t="shared" si="46"/>
        <v>24.379888399895208</v>
      </c>
      <c r="Y37" s="47">
        <f t="shared" si="46"/>
        <v>24.86748616789305</v>
      </c>
      <c r="Z37" s="47">
        <f t="shared" si="46"/>
        <v>25.364835891251005</v>
      </c>
      <c r="AA37" s="47">
        <f t="shared" si="46"/>
        <v>25.87213260907606</v>
      </c>
      <c r="AB37" s="47">
        <f t="shared" si="46"/>
        <v>26.389575261257505</v>
      </c>
    </row>
    <row r="38" spans="1:28" ht="12" customHeight="1">
      <c r="A38" s="88">
        <v>25</v>
      </c>
      <c r="B38" s="110"/>
      <c r="C38" s="136" t="s">
        <v>29</v>
      </c>
      <c r="D38" s="111"/>
      <c r="E38" s="56">
        <f aca="true" t="shared" si="47" ref="E38:N38">D19-E19</f>
        <v>-66</v>
      </c>
      <c r="F38" s="56">
        <f t="shared" si="47"/>
        <v>-67</v>
      </c>
      <c r="G38" s="56">
        <f t="shared" si="47"/>
        <v>-67</v>
      </c>
      <c r="H38" s="56">
        <f t="shared" si="47"/>
        <v>-66</v>
      </c>
      <c r="I38" s="56">
        <f t="shared" si="47"/>
        <v>-67</v>
      </c>
      <c r="J38" s="56">
        <f t="shared" si="47"/>
        <v>-67</v>
      </c>
      <c r="K38" s="56">
        <f t="shared" si="47"/>
        <v>-66</v>
      </c>
      <c r="L38" s="56">
        <f t="shared" si="47"/>
        <v>-67</v>
      </c>
      <c r="M38" s="56">
        <f t="shared" si="47"/>
        <v>-30.600000000000136</v>
      </c>
      <c r="N38" s="58">
        <f t="shared" si="47"/>
        <v>-31.271999999999935</v>
      </c>
      <c r="O38" s="23">
        <f aca="true" t="shared" si="48" ref="O38:AB38">N19-O19</f>
        <v>-31.89743999999996</v>
      </c>
      <c r="P38" s="2">
        <f t="shared" si="48"/>
        <v>-32.535388799999964</v>
      </c>
      <c r="Q38" s="4">
        <f t="shared" si="48"/>
        <v>-33.18609657600018</v>
      </c>
      <c r="R38" s="4">
        <f t="shared" si="48"/>
        <v>-33.849818507519785</v>
      </c>
      <c r="S38" s="4">
        <f t="shared" si="48"/>
        <v>-34.526814877670176</v>
      </c>
      <c r="T38" s="4">
        <f t="shared" si="48"/>
        <v>-35.21735117522394</v>
      </c>
      <c r="U38" s="4">
        <f t="shared" si="48"/>
        <v>-35.92169819872856</v>
      </c>
      <c r="V38" s="4">
        <f t="shared" si="48"/>
        <v>-36.64013216270314</v>
      </c>
      <c r="W38" s="4">
        <f t="shared" si="48"/>
        <v>-37.372934805956675</v>
      </c>
      <c r="X38" s="4">
        <f t="shared" si="48"/>
        <v>-38.12039350207624</v>
      </c>
      <c r="Y38" s="4">
        <f t="shared" si="48"/>
        <v>-38.88280137211768</v>
      </c>
      <c r="Z38" s="4">
        <f t="shared" si="48"/>
        <v>-39.66045739955939</v>
      </c>
      <c r="AA38" s="4">
        <f t="shared" si="48"/>
        <v>-40.45366654755139</v>
      </c>
      <c r="AB38" s="4">
        <f t="shared" si="48"/>
        <v>-41.26273987850209</v>
      </c>
    </row>
    <row r="39" spans="1:28" ht="12" customHeight="1">
      <c r="A39" s="88">
        <v>26</v>
      </c>
      <c r="B39" s="110"/>
      <c r="C39" s="136" t="s">
        <v>30</v>
      </c>
      <c r="D39" s="111"/>
      <c r="E39" s="56">
        <f aca="true" t="shared" si="49" ref="E39:N39">D9-E9</f>
        <v>-300</v>
      </c>
      <c r="F39" s="47">
        <f t="shared" si="49"/>
        <v>-900</v>
      </c>
      <c r="G39" s="47">
        <f t="shared" si="49"/>
        <v>-400</v>
      </c>
      <c r="H39" s="47">
        <f t="shared" si="49"/>
        <v>-200</v>
      </c>
      <c r="I39" s="47">
        <f t="shared" si="49"/>
        <v>-200</v>
      </c>
      <c r="J39" s="45">
        <f t="shared" si="49"/>
        <v>-400</v>
      </c>
      <c r="K39" s="45">
        <f t="shared" si="49"/>
        <v>-304</v>
      </c>
      <c r="L39" s="53">
        <f t="shared" si="49"/>
        <v>-310.0799999999999</v>
      </c>
      <c r="M39" s="53">
        <f t="shared" si="49"/>
        <v>-316.28160000000025</v>
      </c>
      <c r="N39" s="53">
        <f t="shared" si="49"/>
        <v>-322.6072319999985</v>
      </c>
      <c r="O39" s="25">
        <f aca="true" t="shared" si="50" ref="O39:AB39">N9-O9</f>
        <v>-329.05937664000066</v>
      </c>
      <c r="P39" s="3">
        <f t="shared" si="50"/>
        <v>-335.6405641727997</v>
      </c>
      <c r="Q39" s="3">
        <f t="shared" si="50"/>
        <v>-342.3533754562559</v>
      </c>
      <c r="R39" s="3">
        <f t="shared" si="50"/>
        <v>-349.2004429653807</v>
      </c>
      <c r="S39" s="3">
        <f t="shared" si="50"/>
        <v>-356.18445182468895</v>
      </c>
      <c r="T39" s="3">
        <f t="shared" si="50"/>
        <v>-363.3081408611815</v>
      </c>
      <c r="U39" s="3">
        <f t="shared" si="50"/>
        <v>-370.57430367840516</v>
      </c>
      <c r="V39" s="3">
        <f t="shared" si="50"/>
        <v>-377.98578975197415</v>
      </c>
      <c r="W39" s="3">
        <f t="shared" si="50"/>
        <v>-385.5455055470138</v>
      </c>
      <c r="X39" s="3">
        <f t="shared" si="50"/>
        <v>-393.25641565795377</v>
      </c>
      <c r="Y39" s="3">
        <f t="shared" si="50"/>
        <v>-401.1215439711141</v>
      </c>
      <c r="Z39" s="3">
        <f t="shared" si="50"/>
        <v>-409.1439748505345</v>
      </c>
      <c r="AA39" s="3">
        <f t="shared" si="50"/>
        <v>-417.32685434754785</v>
      </c>
      <c r="AB39" s="3">
        <f t="shared" si="50"/>
        <v>-425.6733914344986</v>
      </c>
    </row>
    <row r="40" spans="1:28" ht="12" customHeight="1">
      <c r="A40" s="89">
        <v>27</v>
      </c>
      <c r="B40" s="112"/>
      <c r="C40" s="137" t="s">
        <v>35</v>
      </c>
      <c r="D40" s="113"/>
      <c r="E40" s="128">
        <f aca="true" t="shared" si="51" ref="E40:N40">E32+E36+E39+E37+E38</f>
        <v>98.79999999999984</v>
      </c>
      <c r="F40" s="128">
        <f t="shared" si="51"/>
        <v>25.79999999999984</v>
      </c>
      <c r="G40" s="128">
        <f t="shared" si="51"/>
        <v>44.29999999999984</v>
      </c>
      <c r="H40" s="128">
        <f t="shared" si="51"/>
        <v>3.2999999999999545</v>
      </c>
      <c r="I40" s="128">
        <f t="shared" si="51"/>
        <v>85</v>
      </c>
      <c r="J40" s="128">
        <f t="shared" si="51"/>
        <v>16.799999999999955</v>
      </c>
      <c r="K40" s="128">
        <f t="shared" si="51"/>
        <v>53.89999999999998</v>
      </c>
      <c r="L40" s="128">
        <f t="shared" si="51"/>
        <v>86.44400000000019</v>
      </c>
      <c r="M40" s="128">
        <f t="shared" si="51"/>
        <v>41.182879999999386</v>
      </c>
      <c r="N40" s="128">
        <f t="shared" si="51"/>
        <v>383.92053760000135</v>
      </c>
      <c r="O40" s="129">
        <f aca="true" t="shared" si="52" ref="O40:AB40">O32+O36+O39+O37+O38</f>
        <v>391.5989483519993</v>
      </c>
      <c r="P40" s="37">
        <f t="shared" si="52"/>
        <v>399.43092731904017</v>
      </c>
      <c r="Q40" s="37">
        <f t="shared" si="52"/>
        <v>407.41954586542056</v>
      </c>
      <c r="R40" s="37">
        <f t="shared" si="52"/>
        <v>415.5679367827297</v>
      </c>
      <c r="S40" s="37">
        <f t="shared" si="52"/>
        <v>423.87929551838374</v>
      </c>
      <c r="T40" s="37">
        <f t="shared" si="52"/>
        <v>432.3568814287521</v>
      </c>
      <c r="U40" s="37">
        <f t="shared" si="52"/>
        <v>441.00401905732724</v>
      </c>
      <c r="V40" s="37">
        <f t="shared" si="52"/>
        <v>449.824099438473</v>
      </c>
      <c r="W40" s="37">
        <f t="shared" si="52"/>
        <v>458.8205814272428</v>
      </c>
      <c r="X40" s="37">
        <f t="shared" si="52"/>
        <v>467.99699305578747</v>
      </c>
      <c r="Y40" s="37">
        <f t="shared" si="52"/>
        <v>477.356932916902</v>
      </c>
      <c r="Z40" s="37">
        <f t="shared" si="52"/>
        <v>486.90407157524237</v>
      </c>
      <c r="AA40" s="37">
        <f t="shared" si="52"/>
        <v>496.6421530067439</v>
      </c>
      <c r="AB40" s="37">
        <f t="shared" si="52"/>
        <v>506.5749960668793</v>
      </c>
    </row>
    <row r="41" spans="1:28" ht="12" customHeight="1">
      <c r="A41" s="89">
        <v>28</v>
      </c>
      <c r="B41" s="112"/>
      <c r="C41" s="29" t="s">
        <v>31</v>
      </c>
      <c r="D41" s="113"/>
      <c r="E41" s="128">
        <f>E40+E29-E37</f>
        <v>224.79999999999984</v>
      </c>
      <c r="F41" s="128">
        <f aca="true" t="shared" si="53" ref="F41:U41">F40+F29-F37</f>
        <v>-348.20000000000016</v>
      </c>
      <c r="G41" s="128">
        <f t="shared" si="53"/>
        <v>205.29999999999987</v>
      </c>
      <c r="H41" s="128">
        <f t="shared" si="53"/>
        <v>464.29999999999995</v>
      </c>
      <c r="I41" s="128">
        <f t="shared" si="53"/>
        <v>425</v>
      </c>
      <c r="J41" s="128">
        <f t="shared" si="53"/>
        <v>242.79999999999995</v>
      </c>
      <c r="K41" s="128">
        <f t="shared" si="53"/>
        <v>372.9</v>
      </c>
      <c r="L41" s="128">
        <f t="shared" si="53"/>
        <v>391.4440000000002</v>
      </c>
      <c r="M41" s="128">
        <f t="shared" si="53"/>
        <v>432.1828799999994</v>
      </c>
      <c r="N41" s="128">
        <f t="shared" si="53"/>
        <v>433.92053760000135</v>
      </c>
      <c r="O41" s="129">
        <f t="shared" si="53"/>
        <v>442.5989483519992</v>
      </c>
      <c r="P41" s="28">
        <f t="shared" si="53"/>
        <v>451.4509273190402</v>
      </c>
      <c r="Q41" s="28">
        <f t="shared" si="53"/>
        <v>460.4799458654206</v>
      </c>
      <c r="R41" s="28">
        <f t="shared" si="53"/>
        <v>469.6895447827298</v>
      </c>
      <c r="S41" s="28">
        <f t="shared" si="53"/>
        <v>479.08333567838383</v>
      </c>
      <c r="T41" s="28">
        <f t="shared" si="53"/>
        <v>488.665002391952</v>
      </c>
      <c r="U41" s="28">
        <f t="shared" si="53"/>
        <v>498.4383024397912</v>
      </c>
      <c r="V41" s="37"/>
      <c r="W41" s="37"/>
      <c r="X41" s="37"/>
      <c r="Y41" s="37"/>
      <c r="Z41" s="37"/>
      <c r="AA41" s="37"/>
      <c r="AB41" s="37"/>
    </row>
    <row r="42" spans="1:28" s="5" customFormat="1" ht="12" customHeight="1">
      <c r="A42" s="89">
        <v>29</v>
      </c>
      <c r="B42" s="115"/>
      <c r="C42" s="29" t="s">
        <v>32</v>
      </c>
      <c r="D42" s="76"/>
      <c r="E42" s="128">
        <f aca="true" t="shared" si="54" ref="E42:AB42">E40+E29*(1-$D1)-E37</f>
        <v>186.99999999999983</v>
      </c>
      <c r="F42" s="128">
        <f t="shared" si="54"/>
        <v>-386.00000000000017</v>
      </c>
      <c r="G42" s="128">
        <f t="shared" si="54"/>
        <v>156.99999999999986</v>
      </c>
      <c r="H42" s="128">
        <f t="shared" si="54"/>
        <v>416</v>
      </c>
      <c r="I42" s="128">
        <f t="shared" si="54"/>
        <v>383</v>
      </c>
      <c r="J42" s="128">
        <f t="shared" si="54"/>
        <v>204.99999999999994</v>
      </c>
      <c r="K42" s="128">
        <f t="shared" si="54"/>
        <v>337.2</v>
      </c>
      <c r="L42" s="128">
        <f t="shared" si="54"/>
        <v>359.9440000000002</v>
      </c>
      <c r="M42" s="128">
        <f t="shared" si="54"/>
        <v>404.8828799999994</v>
      </c>
      <c r="N42" s="128">
        <f t="shared" si="54"/>
        <v>412.92053760000135</v>
      </c>
      <c r="O42" s="129">
        <f t="shared" si="54"/>
        <v>421.1789483519992</v>
      </c>
      <c r="P42" s="37">
        <f t="shared" si="54"/>
        <v>429.6025273190402</v>
      </c>
      <c r="Q42" s="37">
        <f t="shared" si="54"/>
        <v>438.19457786542057</v>
      </c>
      <c r="R42" s="37">
        <f t="shared" si="54"/>
        <v>446.95846942272976</v>
      </c>
      <c r="S42" s="37">
        <f t="shared" si="54"/>
        <v>455.8976388111838</v>
      </c>
      <c r="T42" s="37">
        <f t="shared" si="54"/>
        <v>465.015591587408</v>
      </c>
      <c r="U42" s="37">
        <f t="shared" si="54"/>
        <v>474.3159034191563</v>
      </c>
      <c r="V42" s="37">
        <f t="shared" si="54"/>
        <v>483.80222148753865</v>
      </c>
      <c r="W42" s="37">
        <f t="shared" si="54"/>
        <v>493.4782659172897</v>
      </c>
      <c r="X42" s="37">
        <f t="shared" si="54"/>
        <v>503.34783123563534</v>
      </c>
      <c r="Y42" s="37">
        <f t="shared" si="54"/>
        <v>513.4147878603469</v>
      </c>
      <c r="Z42" s="37">
        <f t="shared" si="54"/>
        <v>523.6830836175561</v>
      </c>
      <c r="AA42" s="37">
        <f t="shared" si="54"/>
        <v>534.1567452899039</v>
      </c>
      <c r="AB42" s="37">
        <f t="shared" si="54"/>
        <v>544.8398801957026</v>
      </c>
    </row>
    <row r="43" spans="1:28" ht="12" customHeight="1">
      <c r="A43" s="87">
        <v>30</v>
      </c>
      <c r="B43" s="119"/>
      <c r="C43" s="120" t="s">
        <v>33</v>
      </c>
      <c r="D43" s="121"/>
      <c r="E43" s="122"/>
      <c r="F43" s="123">
        <f aca="true" t="shared" si="55" ref="F43:O43">F40/E40-1</f>
        <v>-0.7388663967611349</v>
      </c>
      <c r="G43" s="123">
        <f t="shared" si="55"/>
        <v>0.7170542635658959</v>
      </c>
      <c r="H43" s="123">
        <f t="shared" si="55"/>
        <v>-0.9255079006772017</v>
      </c>
      <c r="I43" s="123">
        <f t="shared" si="55"/>
        <v>24.757575757576113</v>
      </c>
      <c r="J43" s="123">
        <f t="shared" si="55"/>
        <v>-0.8023529411764712</v>
      </c>
      <c r="K43" s="123">
        <f t="shared" si="55"/>
        <v>2.2083333333333406</v>
      </c>
      <c r="L43" s="123">
        <f t="shared" si="55"/>
        <v>0.6037847866419337</v>
      </c>
      <c r="M43" s="123">
        <f t="shared" si="55"/>
        <v>-0.5235889130535456</v>
      </c>
      <c r="N43" s="123">
        <f t="shared" si="55"/>
        <v>8.322333396790293</v>
      </c>
      <c r="O43" s="123">
        <f t="shared" si="55"/>
        <v>0.019999999999994467</v>
      </c>
      <c r="P43" s="124">
        <f aca="true" t="shared" si="56" ref="P43:AB43">P40/O40-1</f>
        <v>0.020000000000002238</v>
      </c>
      <c r="Q43" s="73">
        <f t="shared" si="56"/>
        <v>0.019999999999998908</v>
      </c>
      <c r="R43" s="7">
        <f t="shared" si="56"/>
        <v>0.020000000000001794</v>
      </c>
      <c r="S43" s="7">
        <f t="shared" si="56"/>
        <v>0.019999999999998685</v>
      </c>
      <c r="T43" s="7">
        <f t="shared" si="56"/>
        <v>0.020000000000001572</v>
      </c>
      <c r="U43" s="7">
        <f t="shared" si="56"/>
        <v>0.02000000000000024</v>
      </c>
      <c r="V43" s="7">
        <f t="shared" si="56"/>
        <v>0.01999999999999824</v>
      </c>
      <c r="W43" s="7">
        <f t="shared" si="56"/>
        <v>0.020000000000000684</v>
      </c>
      <c r="X43" s="7">
        <f t="shared" si="56"/>
        <v>0.019999999999999574</v>
      </c>
      <c r="Y43" s="7">
        <f t="shared" si="56"/>
        <v>0.019999999999997353</v>
      </c>
      <c r="Z43" s="7">
        <f t="shared" si="56"/>
        <v>0.020000000000004903</v>
      </c>
      <c r="AA43" s="7">
        <f t="shared" si="56"/>
        <v>0.019999999999993134</v>
      </c>
      <c r="AB43" s="7">
        <f t="shared" si="56"/>
        <v>0.020000000000000906</v>
      </c>
    </row>
    <row r="44" spans="1:28" s="31" customFormat="1" ht="14.25" customHeight="1">
      <c r="A44" s="89">
        <v>31</v>
      </c>
      <c r="B44" s="112"/>
      <c r="C44" s="71" t="s">
        <v>34</v>
      </c>
      <c r="D44" s="117"/>
      <c r="E44" s="78"/>
      <c r="F44" s="79">
        <f aca="true" t="shared" si="57" ref="F44:O44">F42/E42-1</f>
        <v>-3.0641711229946553</v>
      </c>
      <c r="G44" s="79">
        <f t="shared" si="57"/>
        <v>-1.4067357512953362</v>
      </c>
      <c r="H44" s="79">
        <f t="shared" si="57"/>
        <v>1.649681528662423</v>
      </c>
      <c r="I44" s="79">
        <f t="shared" si="57"/>
        <v>-0.07932692307692313</v>
      </c>
      <c r="J44" s="79">
        <f t="shared" si="57"/>
        <v>-0.4647519582245432</v>
      </c>
      <c r="K44" s="79">
        <f t="shared" si="57"/>
        <v>0.6448780487804882</v>
      </c>
      <c r="L44" s="79">
        <f t="shared" si="57"/>
        <v>0.06744958481613339</v>
      </c>
      <c r="M44" s="79">
        <f t="shared" si="57"/>
        <v>0.12484964327784098</v>
      </c>
      <c r="N44" s="79">
        <f t="shared" si="57"/>
        <v>0.01985180899721417</v>
      </c>
      <c r="O44" s="79">
        <f t="shared" si="57"/>
        <v>0.01999999999999469</v>
      </c>
      <c r="P44" s="125">
        <f aca="true" t="shared" si="58" ref="P44:AB44">P42/O42-1</f>
        <v>0.020000000000002238</v>
      </c>
      <c r="Q44" s="74">
        <f t="shared" si="58"/>
        <v>0.01999999999999913</v>
      </c>
      <c r="R44" s="72">
        <f t="shared" si="58"/>
        <v>0.020000000000001794</v>
      </c>
      <c r="S44" s="72">
        <f t="shared" si="58"/>
        <v>0.019999999999998685</v>
      </c>
      <c r="T44" s="72">
        <f t="shared" si="58"/>
        <v>0.020000000000001128</v>
      </c>
      <c r="U44" s="72">
        <f t="shared" si="58"/>
        <v>0.020000000000000462</v>
      </c>
      <c r="V44" s="72">
        <f t="shared" si="58"/>
        <v>0.01999999999999824</v>
      </c>
      <c r="W44" s="72">
        <f t="shared" si="58"/>
        <v>0.020000000000000684</v>
      </c>
      <c r="X44" s="72">
        <f t="shared" si="58"/>
        <v>0.019999999999999574</v>
      </c>
      <c r="Y44" s="72">
        <f t="shared" si="58"/>
        <v>0.019999999999997797</v>
      </c>
      <c r="Z44" s="72">
        <f t="shared" si="58"/>
        <v>0.02000000000000446</v>
      </c>
      <c r="AA44" s="72">
        <f t="shared" si="58"/>
        <v>0.01999999999999358</v>
      </c>
      <c r="AB44" s="72">
        <f t="shared" si="58"/>
        <v>0.020000000000001128</v>
      </c>
    </row>
    <row r="45" spans="1:28" s="95" customFormat="1" ht="14.25" customHeight="1">
      <c r="A45" s="83"/>
      <c r="C45" s="131"/>
      <c r="D45" s="116"/>
      <c r="E45" s="77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34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s="95" customFormat="1" ht="14.25" customHeight="1">
      <c r="A46" s="83"/>
      <c r="C46" s="131"/>
      <c r="D46" s="116"/>
      <c r="E46" s="77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134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s="95" customFormat="1" ht="14.25" customHeight="1">
      <c r="A47" s="83"/>
      <c r="C47" s="131"/>
      <c r="D47" s="116"/>
      <c r="E47" s="77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134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s="95" customFormat="1" ht="14.25" customHeight="1">
      <c r="A48" s="83"/>
      <c r="C48" s="131"/>
      <c r="D48" s="116"/>
      <c r="E48" s="77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134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s="95" customFormat="1" ht="14.25" customHeight="1">
      <c r="A49" s="83"/>
      <c r="C49" s="131"/>
      <c r="D49" s="116"/>
      <c r="E49" s="77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134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s="95" customFormat="1" ht="14.25" customHeight="1">
      <c r="A50" s="83"/>
      <c r="C50" s="131"/>
      <c r="D50" s="116"/>
      <c r="E50" s="77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134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s="95" customFormat="1" ht="14.25" customHeight="1">
      <c r="A51" s="83"/>
      <c r="C51" s="131"/>
      <c r="D51" s="116"/>
      <c r="E51" s="77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134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ht="13.5" customHeight="1">
      <c r="A52" s="83"/>
      <c r="B52" s="95"/>
      <c r="C52" s="111" t="s">
        <v>37</v>
      </c>
      <c r="D52" s="127">
        <v>0.07</v>
      </c>
      <c r="E52" s="127">
        <f>D52</f>
        <v>0.07</v>
      </c>
      <c r="F52" s="127">
        <f aca="true" t="shared" si="59" ref="F52:AB52">E52</f>
        <v>0.07</v>
      </c>
      <c r="G52" s="127">
        <f t="shared" si="59"/>
        <v>0.07</v>
      </c>
      <c r="H52" s="127">
        <f t="shared" si="59"/>
        <v>0.07</v>
      </c>
      <c r="I52" s="127">
        <f t="shared" si="59"/>
        <v>0.07</v>
      </c>
      <c r="J52" s="127">
        <f t="shared" si="59"/>
        <v>0.07</v>
      </c>
      <c r="K52" s="127">
        <f t="shared" si="59"/>
        <v>0.07</v>
      </c>
      <c r="L52" s="127">
        <f t="shared" si="59"/>
        <v>0.07</v>
      </c>
      <c r="M52" s="127">
        <f t="shared" si="59"/>
        <v>0.07</v>
      </c>
      <c r="N52" s="127">
        <f t="shared" si="59"/>
        <v>0.07</v>
      </c>
      <c r="O52" s="127">
        <f t="shared" si="59"/>
        <v>0.07</v>
      </c>
      <c r="P52" s="127">
        <f t="shared" si="59"/>
        <v>0.07</v>
      </c>
      <c r="Q52" s="127">
        <f t="shared" si="59"/>
        <v>0.07</v>
      </c>
      <c r="R52" s="127">
        <f t="shared" si="59"/>
        <v>0.07</v>
      </c>
      <c r="S52" s="127">
        <f t="shared" si="59"/>
        <v>0.07</v>
      </c>
      <c r="T52" s="127">
        <f t="shared" si="59"/>
        <v>0.07</v>
      </c>
      <c r="U52" s="127">
        <f t="shared" si="59"/>
        <v>0.07</v>
      </c>
      <c r="V52" s="127">
        <f t="shared" si="59"/>
        <v>0.07</v>
      </c>
      <c r="W52" s="127">
        <f t="shared" si="59"/>
        <v>0.07</v>
      </c>
      <c r="X52" s="127">
        <f t="shared" si="59"/>
        <v>0.07</v>
      </c>
      <c r="Y52" s="127">
        <f t="shared" si="59"/>
        <v>0.07</v>
      </c>
      <c r="Z52" s="127">
        <f t="shared" si="59"/>
        <v>0.07</v>
      </c>
      <c r="AA52" s="127">
        <f t="shared" si="59"/>
        <v>0.07</v>
      </c>
      <c r="AB52" s="127">
        <f t="shared" si="59"/>
        <v>0.07</v>
      </c>
    </row>
  </sheetData>
  <printOptions/>
  <pageMargins left="0.7499999999999608" right="0.39566929133858264" top="1" bottom="1" header="0.5" footer="0.5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2003-11-24T14:30:05Z</dcterms:created>
  <dcterms:modified xsi:type="dcterms:W3CDTF">2004-03-02T09:27:52Z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-1507028276</vt:i4>
  </property>
  <property fmtid="{D5CDD505-2E9C-101B-9397-08002B2CF9AE}" pid="3" name="_EmailSubject">
    <vt:lpwstr>Cambiar estas tablas cap 25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