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21.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<sst xmlns="http://schemas.openxmlformats.org/spreadsheetml/2006/main" count="44" uniqueCount="43">
  <si>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>Fórmulas para valorar empresas</t>
  </si>
  <si>
    <t>Ejemplo Inselbag</t>
  </si>
  <si>
    <t>Crecimiento = 4% tras año 3</t>
  </si>
  <si>
    <t>D =</t>
  </si>
  <si>
    <t xml:space="preserve">CRECIMIENTO = </t>
  </si>
  <si>
    <t>imp =</t>
  </si>
  <si>
    <t>G=</t>
  </si>
  <si>
    <t>Activo fijo bruto</t>
  </si>
  <si>
    <t xml:space="preserve"> - amort acumulada</t>
  </si>
  <si>
    <t>Activo fijo neto</t>
  </si>
  <si>
    <t>Deuda</t>
  </si>
  <si>
    <t>Capital (valor contable)</t>
  </si>
  <si>
    <t>TOTAL PASIVO</t>
  </si>
  <si>
    <t>NOF</t>
  </si>
  <si>
    <t>Cuenta de resultados (millones)</t>
  </si>
  <si>
    <t>Amortización</t>
  </si>
  <si>
    <t>Margen</t>
  </si>
  <si>
    <t>Intereses</t>
  </si>
  <si>
    <t>BAT</t>
  </si>
  <si>
    <t>Impuestos</t>
  </si>
  <si>
    <t>BDT</t>
  </si>
  <si>
    <t xml:space="preserve"> + Amortización</t>
  </si>
  <si>
    <t xml:space="preserve"> + ∆ Deuda</t>
  </si>
  <si>
    <t xml:space="preserve"> - ∆ NOF</t>
  </si>
  <si>
    <t xml:space="preserve"> - Inversiones</t>
  </si>
  <si>
    <t>CF acciones = Dividendos</t>
  </si>
  <si>
    <t>FCF</t>
  </si>
  <si>
    <t>Beta U</t>
  </si>
  <si>
    <t>Rf</t>
  </si>
  <si>
    <t>Rm - Rf</t>
  </si>
  <si>
    <t>Ku</t>
  </si>
  <si>
    <t>VAN (Ku;FCF) 1-10</t>
  </si>
  <si>
    <t>VAN 11-</t>
  </si>
  <si>
    <t>Vu = VAN (Ku;FCF)</t>
  </si>
  <si>
    <t>VAN 1-10</t>
  </si>
  <si>
    <t>D</t>
  </si>
  <si>
    <t>Kd</t>
  </si>
  <si>
    <t xml:space="preserve"> - D =</t>
  </si>
  <si>
    <t>E 1</t>
  </si>
  <si>
    <t>D T Kd</t>
  </si>
  <si>
    <t>VAN(Ku;DTKd) = VTS</t>
  </si>
  <si>
    <t>VTS + Vu</t>
  </si>
  <si>
    <t>TOTAL ACTIVO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</si>
</sst>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%"/>
    <numFmt numFmtId="182" formatCode="0.0000"/>
    <numFmt numFmtId="183" formatCode="0.0000000"/>
    <numFmt numFmtId="184" formatCode="0.000%"/>
    <numFmt numFmtId="185" formatCode="#,##0.0"/>
    <numFmt numFmtId="186" formatCode="_-* #,##0&quot;Pts&quot;_-;\-* #,##0&quot;Pts&quot;_-;_-* &quot;-&quot;&quot;Pts&quot;_-;_-@_-"/>
    <numFmt numFmtId="187" formatCode="_-* #,##0_P_t_s_-;\-* #,##0_P_t_s_-;_-* &quot;-&quot;_P_t_s_-;_-@_-"/>
    <numFmt numFmtId="188" formatCode="_-* #,##0.00&quot;Pts&quot;_-;\-* #,##0.00&quot;Pts&quot;_-;_-* &quot;-&quot;??&quot;Pts&quot;_-;_-@_-"/>
    <numFmt numFmtId="189" formatCode="_-* #,##0.00_P_t_s_-;\-* #,##0.00_P_t_s_-;_-* &quot;-&quot;??_P_t_s_-;_-@_-"/>
  </numFmts>
  <fonts count="11">
    <font>
      <sz val="9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Geneva"/>
      <family val="0"/>
    </font>
    <font>
      <b/>
      <i/>
      <sz val="9"/>
      <color indexed="8"/>
      <name val="Tms Rmn"/>
      <family val="0"/>
    </font>
    <font>
      <i/>
      <sz val="9"/>
      <color indexed="8"/>
      <name val="Tms Rmn"/>
      <family val="0"/>
    </font>
    <font>
      <b/>
      <sz val="9"/>
      <color indexed="8"/>
      <name val="Tms Rmn"/>
      <family val="0"/>
    </font>
    <font>
      <b/>
      <sz val="10"/>
      <color indexed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10" fontId="5" fillId="0" borderId="5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8" fillId="0" borderId="7" xfId="0" applyNumberFormat="1" applyFont="1" applyBorder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workbookViewId="0" topLeftCell="A1">
      <pane xSplit="9750" ySplit="3480" topLeftCell="AA32" activePane="topLeft" state="split"/>
      <selection pane="topLeft" activeCell="G11" sqref="G11"/>
      <selection pane="topRight" activeCell="M1" sqref="M1"/>
      <selection pane="bottomLeft" activeCell="C48" sqref="C48"/>
      <selection pane="bottomRight" activeCell="M17" sqref="M17"/>
    </sheetView>
  </sheetViews>
  <sheetFormatPr defaultColWidth="9.00390625" defaultRowHeight="12"/>
  <cols>
    <col min="1" max="1" width="4.375" style="16" customWidth="1"/>
    <col min="2" max="2" width="8.75390625" style="7" customWidth="1"/>
    <col min="3" max="3" width="18.375" style="7" customWidth="1"/>
    <col min="4" max="8" width="10.00390625" style="7" customWidth="1"/>
    <col min="9" max="9" width="10.25390625" style="7" customWidth="1"/>
    <col min="10" max="11" width="10.25390625" style="0" customWidth="1"/>
    <col min="12" max="16" width="10.00390625" style="0" customWidth="1"/>
    <col min="17" max="26" width="9.375" style="0" customWidth="1"/>
    <col min="27" max="27" width="10.625" style="0" customWidth="1"/>
    <col min="28" max="28" width="10.375" style="0" customWidth="1"/>
    <col min="29" max="16384" width="11.00390625" style="7" customWidth="1"/>
  </cols>
  <sheetData>
    <row r="1" spans="1:10" ht="12.75">
      <c r="A1" s="33"/>
      <c r="B1" s="23"/>
      <c r="C1" s="21"/>
      <c r="D1" s="37" t="s">
        <v>0</v>
      </c>
      <c r="E1"/>
      <c r="F1" s="20"/>
      <c r="G1" s="21" t="s">
        <v>2</v>
      </c>
      <c r="H1" s="23"/>
      <c r="I1" s="23"/>
      <c r="J1" s="23"/>
    </row>
    <row r="2" spans="1:10" ht="12.75">
      <c r="A2" s="33"/>
      <c r="B2" s="23"/>
      <c r="C2" s="21"/>
      <c r="D2" s="37" t="s">
        <v>1</v>
      </c>
      <c r="E2"/>
      <c r="F2" s="20"/>
      <c r="G2" s="23"/>
      <c r="H2" s="23"/>
      <c r="I2" s="23"/>
      <c r="J2" s="23"/>
    </row>
    <row r="3" spans="1:8" s="57" customFormat="1" ht="12" customHeight="1">
      <c r="A3" s="33"/>
      <c r="B3" s="34" t="s">
        <v>3</v>
      </c>
      <c r="C3" s="56">
        <f>D12</f>
        <v>45204.71813984274</v>
      </c>
      <c r="D3" s="31"/>
      <c r="E3" s="34" t="s">
        <v>4</v>
      </c>
      <c r="F3" s="30">
        <f>O4</f>
        <v>0.04</v>
      </c>
      <c r="G3" s="34" t="s">
        <v>5</v>
      </c>
      <c r="H3" s="32">
        <v>0.35</v>
      </c>
    </row>
    <row r="4" spans="1:15" ht="12" customHeight="1">
      <c r="A4" s="33"/>
      <c r="B4" s="23"/>
      <c r="C4" s="21"/>
      <c r="D4" s="21"/>
      <c r="E4" s="23"/>
      <c r="F4" s="20"/>
      <c r="G4" s="23"/>
      <c r="H4" s="22"/>
      <c r="N4" s="53" t="s">
        <v>6</v>
      </c>
      <c r="O4" s="54">
        <v>0.04</v>
      </c>
    </row>
    <row r="5" spans="1:28" ht="12" customHeight="1">
      <c r="A5" s="33"/>
      <c r="B5"/>
      <c r="C5"/>
      <c r="D5" s="23">
        <v>0</v>
      </c>
      <c r="E5" s="23">
        <v>1</v>
      </c>
      <c r="F5" s="23">
        <f aca="true" t="shared" si="0" ref="F5:AB5">E5+1</f>
        <v>2</v>
      </c>
      <c r="G5" s="23">
        <f t="shared" si="0"/>
        <v>3</v>
      </c>
      <c r="H5" s="23">
        <f t="shared" si="0"/>
        <v>4</v>
      </c>
      <c r="I5" s="23">
        <f t="shared" si="0"/>
        <v>5</v>
      </c>
      <c r="J5" s="23">
        <f t="shared" si="0"/>
        <v>6</v>
      </c>
      <c r="K5" s="23">
        <f t="shared" si="0"/>
        <v>7</v>
      </c>
      <c r="L5" s="23">
        <f t="shared" si="0"/>
        <v>8</v>
      </c>
      <c r="M5" s="44">
        <f t="shared" si="0"/>
        <v>9</v>
      </c>
      <c r="N5" s="23">
        <f t="shared" si="0"/>
        <v>10</v>
      </c>
      <c r="O5" s="23">
        <f t="shared" si="0"/>
        <v>11</v>
      </c>
      <c r="P5" s="23">
        <f t="shared" si="0"/>
        <v>12</v>
      </c>
      <c r="Q5" s="23">
        <f t="shared" si="0"/>
        <v>13</v>
      </c>
      <c r="R5" s="23">
        <f t="shared" si="0"/>
        <v>14</v>
      </c>
      <c r="S5" s="23">
        <f t="shared" si="0"/>
        <v>15</v>
      </c>
      <c r="T5" s="23">
        <f t="shared" si="0"/>
        <v>16</v>
      </c>
      <c r="U5" s="23">
        <f t="shared" si="0"/>
        <v>17</v>
      </c>
      <c r="V5" s="23">
        <f t="shared" si="0"/>
        <v>18</v>
      </c>
      <c r="W5" s="23">
        <f t="shared" si="0"/>
        <v>19</v>
      </c>
      <c r="X5" s="23">
        <f t="shared" si="0"/>
        <v>20</v>
      </c>
      <c r="Y5" s="23">
        <f t="shared" si="0"/>
        <v>21</v>
      </c>
      <c r="Z5" s="23">
        <f t="shared" si="0"/>
        <v>22</v>
      </c>
      <c r="AA5" s="23">
        <f t="shared" si="0"/>
        <v>23</v>
      </c>
      <c r="AB5" s="23">
        <f t="shared" si="0"/>
        <v>24</v>
      </c>
    </row>
    <row r="6" spans="1:28" ht="12" customHeight="1">
      <c r="A6" s="33"/>
      <c r="B6" s="17"/>
      <c r="C6" s="15" t="s">
        <v>13</v>
      </c>
      <c r="D6" s="17">
        <v>7500</v>
      </c>
      <c r="E6" s="18">
        <v>8400</v>
      </c>
      <c r="F6" s="18">
        <f>E6*1.12</f>
        <v>9408</v>
      </c>
      <c r="G6" s="18">
        <f aca="true" t="shared" si="1" ref="G6:AB6">F6*(1+$F$3)</f>
        <v>9784.32</v>
      </c>
      <c r="H6" s="18">
        <f t="shared" si="1"/>
        <v>10175.6928</v>
      </c>
      <c r="I6" s="18">
        <f t="shared" si="1"/>
        <v>10582.720512000002</v>
      </c>
      <c r="J6" s="18">
        <f t="shared" si="1"/>
        <v>11006.029332480002</v>
      </c>
      <c r="K6" s="18">
        <f t="shared" si="1"/>
        <v>11446.270505779203</v>
      </c>
      <c r="L6" s="18">
        <f t="shared" si="1"/>
        <v>11904.12132601037</v>
      </c>
      <c r="M6" s="18">
        <f t="shared" si="1"/>
        <v>12380.286179050785</v>
      </c>
      <c r="N6" s="18">
        <f t="shared" si="1"/>
        <v>12875.497626212817</v>
      </c>
      <c r="O6" s="18">
        <f t="shared" si="1"/>
        <v>13390.51753126133</v>
      </c>
      <c r="P6" s="18">
        <f t="shared" si="1"/>
        <v>13926.138232511783</v>
      </c>
      <c r="Q6" s="18">
        <f t="shared" si="1"/>
        <v>14483.183761812255</v>
      </c>
      <c r="R6" s="18">
        <f t="shared" si="1"/>
        <v>15062.511112284747</v>
      </c>
      <c r="S6" s="18">
        <f t="shared" si="1"/>
        <v>15665.011556776137</v>
      </c>
      <c r="T6" s="18">
        <f t="shared" si="1"/>
        <v>16291.612019047183</v>
      </c>
      <c r="U6" s="18">
        <f t="shared" si="1"/>
        <v>16943.27649980907</v>
      </c>
      <c r="V6" s="18">
        <f t="shared" si="1"/>
        <v>17621.007559801434</v>
      </c>
      <c r="W6" s="18">
        <f t="shared" si="1"/>
        <v>18325.847862193492</v>
      </c>
      <c r="X6" s="18">
        <f t="shared" si="1"/>
        <v>19058.88177668123</v>
      </c>
      <c r="Y6" s="18">
        <f t="shared" si="1"/>
        <v>19821.23704774848</v>
      </c>
      <c r="Z6" s="18">
        <f t="shared" si="1"/>
        <v>20614.08652965842</v>
      </c>
      <c r="AA6" s="18">
        <f t="shared" si="1"/>
        <v>21438.64999084476</v>
      </c>
      <c r="AB6" s="18">
        <f t="shared" si="1"/>
        <v>22296.19599047855</v>
      </c>
    </row>
    <row r="7" spans="1:28" ht="12" customHeight="1">
      <c r="A7" s="33"/>
      <c r="B7" s="17"/>
      <c r="C7" s="15" t="s">
        <v>7</v>
      </c>
      <c r="D7" s="17">
        <v>100000</v>
      </c>
      <c r="E7" s="10">
        <f aca="true" t="shared" si="2" ref="E7:AB7">D7-E26</f>
        <v>110000</v>
      </c>
      <c r="F7" s="10">
        <f t="shared" si="2"/>
        <v>121200</v>
      </c>
      <c r="G7" s="10">
        <f t="shared" si="2"/>
        <v>133744</v>
      </c>
      <c r="H7" s="10">
        <f t="shared" si="2"/>
        <v>146789.76</v>
      </c>
      <c r="I7" s="10">
        <f t="shared" si="2"/>
        <v>160357.35040000002</v>
      </c>
      <c r="J7" s="10">
        <f t="shared" si="2"/>
        <v>174467.64441600002</v>
      </c>
      <c r="K7" s="10">
        <f t="shared" si="2"/>
        <v>189142.35019264003</v>
      </c>
      <c r="L7" s="10">
        <f t="shared" si="2"/>
        <v>204404.04420034564</v>
      </c>
      <c r="M7" s="10">
        <f t="shared" si="2"/>
        <v>220276.20596835949</v>
      </c>
      <c r="N7" s="10">
        <f t="shared" si="2"/>
        <v>236783.25420709388</v>
      </c>
      <c r="O7" s="10">
        <f t="shared" si="2"/>
        <v>253950.58437537763</v>
      </c>
      <c r="P7" s="10">
        <f t="shared" si="2"/>
        <v>271804.60775039275</v>
      </c>
      <c r="Q7" s="10">
        <f t="shared" si="2"/>
        <v>290372.79206040845</v>
      </c>
      <c r="R7" s="10">
        <f t="shared" si="2"/>
        <v>309683.7037428248</v>
      </c>
      <c r="S7" s="10">
        <f t="shared" si="2"/>
        <v>329767.0518925378</v>
      </c>
      <c r="T7" s="10">
        <f t="shared" si="2"/>
        <v>350653.73396823934</v>
      </c>
      <c r="U7" s="10">
        <f t="shared" si="2"/>
        <v>372375.88332696893</v>
      </c>
      <c r="V7" s="10">
        <f t="shared" si="2"/>
        <v>394966.9186600477</v>
      </c>
      <c r="W7" s="10">
        <f t="shared" si="2"/>
        <v>418461.59540644963</v>
      </c>
      <c r="X7" s="10">
        <f t="shared" si="2"/>
        <v>442896.05922270764</v>
      </c>
      <c r="Y7" s="10">
        <f t="shared" si="2"/>
        <v>468307.901591616</v>
      </c>
      <c r="Z7" s="10">
        <f t="shared" si="2"/>
        <v>494736.2176552806</v>
      </c>
      <c r="AA7" s="10">
        <f t="shared" si="2"/>
        <v>522221.66636149184</v>
      </c>
      <c r="AB7" s="10">
        <f t="shared" si="2"/>
        <v>550806.5330159515</v>
      </c>
    </row>
    <row r="8" spans="1:28" ht="12" customHeight="1">
      <c r="A8" s="33"/>
      <c r="B8" s="17"/>
      <c r="C8" s="15" t="s">
        <v>8</v>
      </c>
      <c r="D8" s="17">
        <v>0</v>
      </c>
      <c r="E8" s="10">
        <f aca="true" t="shared" si="3" ref="E8:AB8">D8+E17</f>
        <v>10000</v>
      </c>
      <c r="F8" s="10">
        <f t="shared" si="3"/>
        <v>21200</v>
      </c>
      <c r="G8" s="10">
        <f t="shared" si="3"/>
        <v>33744</v>
      </c>
      <c r="H8" s="10">
        <f t="shared" si="3"/>
        <v>46789.76</v>
      </c>
      <c r="I8" s="10">
        <f t="shared" si="3"/>
        <v>60357.35040000001</v>
      </c>
      <c r="J8" s="2">
        <f t="shared" si="3"/>
        <v>74467.64441600001</v>
      </c>
      <c r="K8" s="2">
        <f t="shared" si="3"/>
        <v>89142.35019264002</v>
      </c>
      <c r="L8" s="3">
        <f t="shared" si="3"/>
        <v>104404.04420034563</v>
      </c>
      <c r="M8" s="40">
        <f t="shared" si="3"/>
        <v>120276.20596835946</v>
      </c>
      <c r="N8" s="3">
        <f t="shared" si="3"/>
        <v>136783.25420709385</v>
      </c>
      <c r="O8" s="3">
        <f t="shared" si="3"/>
        <v>153950.58437537763</v>
      </c>
      <c r="P8" s="3">
        <f t="shared" si="3"/>
        <v>171804.60775039275</v>
      </c>
      <c r="Q8" s="3">
        <f t="shared" si="3"/>
        <v>190372.79206040848</v>
      </c>
      <c r="R8" s="3">
        <f t="shared" si="3"/>
        <v>209683.70374282481</v>
      </c>
      <c r="S8" s="3">
        <f t="shared" si="3"/>
        <v>229767.05189253783</v>
      </c>
      <c r="T8" s="3">
        <f t="shared" si="3"/>
        <v>250653.73396823934</v>
      </c>
      <c r="U8" s="3">
        <f t="shared" si="3"/>
        <v>272375.88332696893</v>
      </c>
      <c r="V8" s="3">
        <f t="shared" si="3"/>
        <v>294966.9186600477</v>
      </c>
      <c r="W8" s="3">
        <f t="shared" si="3"/>
        <v>318461.59540644963</v>
      </c>
      <c r="X8" s="3">
        <f t="shared" si="3"/>
        <v>342896.05922270764</v>
      </c>
      <c r="Y8" s="3">
        <f t="shared" si="3"/>
        <v>368307.901591616</v>
      </c>
      <c r="Z8" s="3">
        <f t="shared" si="3"/>
        <v>394736.2176552806</v>
      </c>
      <c r="AA8" s="3">
        <f t="shared" si="3"/>
        <v>422221.66636149184</v>
      </c>
      <c r="AB8" s="3">
        <f t="shared" si="3"/>
        <v>450806.5330159515</v>
      </c>
    </row>
    <row r="9" spans="1:28" ht="12" customHeight="1">
      <c r="A9" s="33"/>
      <c r="B9" s="17"/>
      <c r="C9" s="15" t="s">
        <v>9</v>
      </c>
      <c r="D9" s="17">
        <f aca="true" t="shared" si="4" ref="D9:AB9">D7-D8</f>
        <v>100000</v>
      </c>
      <c r="E9" s="18">
        <f t="shared" si="4"/>
        <v>100000</v>
      </c>
      <c r="F9" s="18">
        <f t="shared" si="4"/>
        <v>100000</v>
      </c>
      <c r="G9" s="18">
        <f t="shared" si="4"/>
        <v>100000</v>
      </c>
      <c r="H9" s="18">
        <f t="shared" si="4"/>
        <v>100000</v>
      </c>
      <c r="I9" s="18">
        <f t="shared" si="4"/>
        <v>100000.00000000001</v>
      </c>
      <c r="J9" s="5">
        <f t="shared" si="4"/>
        <v>100000.00000000001</v>
      </c>
      <c r="K9" s="5">
        <f t="shared" si="4"/>
        <v>100000.00000000001</v>
      </c>
      <c r="L9" s="6">
        <f t="shared" si="4"/>
        <v>100000.00000000001</v>
      </c>
      <c r="M9" s="42">
        <f t="shared" si="4"/>
        <v>100000.00000000003</v>
      </c>
      <c r="N9" s="6">
        <f t="shared" si="4"/>
        <v>100000.00000000003</v>
      </c>
      <c r="O9" s="6">
        <f t="shared" si="4"/>
        <v>100000</v>
      </c>
      <c r="P9" s="6">
        <f t="shared" si="4"/>
        <v>100000</v>
      </c>
      <c r="Q9" s="6">
        <f t="shared" si="4"/>
        <v>99999.99999999997</v>
      </c>
      <c r="R9" s="6">
        <f t="shared" si="4"/>
        <v>99999.99999999997</v>
      </c>
      <c r="S9" s="6">
        <f t="shared" si="4"/>
        <v>99999.99999999997</v>
      </c>
      <c r="T9" s="6">
        <f t="shared" si="4"/>
        <v>100000</v>
      </c>
      <c r="U9" s="6">
        <f t="shared" si="4"/>
        <v>100000</v>
      </c>
      <c r="V9" s="6">
        <f t="shared" si="4"/>
        <v>100000</v>
      </c>
      <c r="W9" s="6">
        <f t="shared" si="4"/>
        <v>100000</v>
      </c>
      <c r="X9" s="6">
        <f t="shared" si="4"/>
        <v>100000</v>
      </c>
      <c r="Y9" s="6">
        <f t="shared" si="4"/>
        <v>100000</v>
      </c>
      <c r="Z9" s="6">
        <f t="shared" si="4"/>
        <v>100000</v>
      </c>
      <c r="AA9" s="6">
        <f t="shared" si="4"/>
        <v>100000</v>
      </c>
      <c r="AB9" s="6">
        <f t="shared" si="4"/>
        <v>100000</v>
      </c>
    </row>
    <row r="10" spans="1:28" ht="12" customHeight="1">
      <c r="A10" s="33"/>
      <c r="B10" s="34"/>
      <c r="C10" s="32" t="s">
        <v>42</v>
      </c>
      <c r="D10" s="35">
        <f aca="true" t="shared" si="5" ref="D10:AB10">D6+D9</f>
        <v>107500</v>
      </c>
      <c r="E10" s="35">
        <f t="shared" si="5"/>
        <v>108400</v>
      </c>
      <c r="F10" s="35">
        <f t="shared" si="5"/>
        <v>109408</v>
      </c>
      <c r="G10" s="35">
        <f t="shared" si="5"/>
        <v>109784.32</v>
      </c>
      <c r="H10" s="35">
        <f t="shared" si="5"/>
        <v>110175.6928</v>
      </c>
      <c r="I10" s="35">
        <f t="shared" si="5"/>
        <v>110582.72051200001</v>
      </c>
      <c r="J10" s="35">
        <f t="shared" si="5"/>
        <v>111006.02933248002</v>
      </c>
      <c r="K10" s="35">
        <f t="shared" si="5"/>
        <v>111446.27050577922</v>
      </c>
      <c r="L10" s="35">
        <f t="shared" si="5"/>
        <v>111904.12132601038</v>
      </c>
      <c r="M10" s="35">
        <f t="shared" si="5"/>
        <v>112380.28617905082</v>
      </c>
      <c r="N10" s="35">
        <f t="shared" si="5"/>
        <v>112875.49762621285</v>
      </c>
      <c r="O10" s="35">
        <f t="shared" si="5"/>
        <v>113390.51753126133</v>
      </c>
      <c r="P10" s="35">
        <f t="shared" si="5"/>
        <v>113926.13823251179</v>
      </c>
      <c r="Q10" s="35">
        <f t="shared" si="5"/>
        <v>114483.18376181222</v>
      </c>
      <c r="R10" s="35">
        <f t="shared" si="5"/>
        <v>115062.51111228472</v>
      </c>
      <c r="S10" s="35">
        <f t="shared" si="5"/>
        <v>115665.01155677611</v>
      </c>
      <c r="T10" s="35">
        <f t="shared" si="5"/>
        <v>116291.61201904718</v>
      </c>
      <c r="U10" s="35">
        <f t="shared" si="5"/>
        <v>116943.27649980907</v>
      </c>
      <c r="V10" s="35">
        <f t="shared" si="5"/>
        <v>117621.00755980144</v>
      </c>
      <c r="W10" s="35">
        <f t="shared" si="5"/>
        <v>118325.84786219349</v>
      </c>
      <c r="X10" s="35">
        <f t="shared" si="5"/>
        <v>119058.88177668123</v>
      </c>
      <c r="Y10" s="35">
        <f t="shared" si="5"/>
        <v>119821.23704774848</v>
      </c>
      <c r="Z10" s="35">
        <f t="shared" si="5"/>
        <v>120614.08652965842</v>
      </c>
      <c r="AA10" s="35">
        <f t="shared" si="5"/>
        <v>121438.64999084476</v>
      </c>
      <c r="AB10" s="35">
        <f t="shared" si="5"/>
        <v>122296.19599047855</v>
      </c>
    </row>
    <row r="11" spans="1:28" ht="12" customHeight="1">
      <c r="A11" s="33"/>
      <c r="B11" s="23"/>
      <c r="C11" s="22"/>
      <c r="D11" s="23"/>
      <c r="E11" s="24"/>
      <c r="F11" s="24"/>
      <c r="G11" s="24"/>
      <c r="H11" s="24"/>
      <c r="I11" s="24"/>
      <c r="J11" s="24"/>
      <c r="K11" s="24"/>
      <c r="L11" s="25"/>
      <c r="M11" s="4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9" ht="12" customHeight="1">
      <c r="A12" s="33"/>
      <c r="B12" s="17"/>
      <c r="C12" s="15" t="s">
        <v>10</v>
      </c>
      <c r="D12" s="55">
        <f>(2/3)*D45</f>
        <v>45204.718139842735</v>
      </c>
      <c r="E12" s="55">
        <f>(2/3)*E45</f>
        <v>47884.95846069959</v>
      </c>
      <c r="F12" s="55">
        <f>(2/3)*F45</f>
        <v>50430.28257775976</v>
      </c>
      <c r="G12" s="55">
        <f>(2/3)*G45</f>
        <v>52447.493880870126</v>
      </c>
      <c r="H12" s="55">
        <f aca="true" t="shared" si="6" ref="H12:AC12">G12*(1+$F$3)</f>
        <v>54545.393636104935</v>
      </c>
      <c r="I12" s="18">
        <f t="shared" si="6"/>
        <v>56727.20938154913</v>
      </c>
      <c r="J12" s="18">
        <f t="shared" si="6"/>
        <v>58996.2977568111</v>
      </c>
      <c r="K12" s="18">
        <f t="shared" si="6"/>
        <v>61356.14966708355</v>
      </c>
      <c r="L12" s="18">
        <f t="shared" si="6"/>
        <v>63810.39565376689</v>
      </c>
      <c r="M12" s="18">
        <f t="shared" si="6"/>
        <v>66362.81147991757</v>
      </c>
      <c r="N12" s="18">
        <f t="shared" si="6"/>
        <v>69017.32393911427</v>
      </c>
      <c r="O12" s="18">
        <f t="shared" si="6"/>
        <v>71778.01689667885</v>
      </c>
      <c r="P12" s="18">
        <f t="shared" si="6"/>
        <v>74649.13757254601</v>
      </c>
      <c r="Q12" s="18">
        <f t="shared" si="6"/>
        <v>77635.10307544786</v>
      </c>
      <c r="R12" s="18">
        <f t="shared" si="6"/>
        <v>80740.50719846577</v>
      </c>
      <c r="S12" s="18">
        <f t="shared" si="6"/>
        <v>83970.12748640441</v>
      </c>
      <c r="T12" s="18">
        <f t="shared" si="6"/>
        <v>87328.93258586059</v>
      </c>
      <c r="U12" s="18">
        <f t="shared" si="6"/>
        <v>90822.08988929502</v>
      </c>
      <c r="V12" s="18">
        <f t="shared" si="6"/>
        <v>94454.97348486683</v>
      </c>
      <c r="W12" s="18">
        <f t="shared" si="6"/>
        <v>98233.1724242615</v>
      </c>
      <c r="X12" s="18">
        <f t="shared" si="6"/>
        <v>102162.49932123197</v>
      </c>
      <c r="Y12" s="18">
        <f t="shared" si="6"/>
        <v>106248.99929408125</v>
      </c>
      <c r="Z12" s="18">
        <f t="shared" si="6"/>
        <v>110498.9592658445</v>
      </c>
      <c r="AA12" s="18">
        <f t="shared" si="6"/>
        <v>114918.91763647829</v>
      </c>
      <c r="AB12" s="18">
        <f t="shared" si="6"/>
        <v>119515.67434193743</v>
      </c>
      <c r="AC12" s="18">
        <f t="shared" si="6"/>
        <v>124296.30131561492</v>
      </c>
    </row>
    <row r="13" spans="1:28" ht="12" customHeight="1">
      <c r="A13" s="33"/>
      <c r="B13" s="17"/>
      <c r="C13" s="15" t="s">
        <v>11</v>
      </c>
      <c r="D13" s="18">
        <f aca="true" t="shared" si="7" ref="D13:AB13">D10-D12</f>
        <v>62295.281860157265</v>
      </c>
      <c r="E13" s="18">
        <f t="shared" si="7"/>
        <v>60515.04153930041</v>
      </c>
      <c r="F13" s="18">
        <f t="shared" si="7"/>
        <v>58977.71742224024</v>
      </c>
      <c r="G13" s="18">
        <f t="shared" si="7"/>
        <v>57336.82611912988</v>
      </c>
      <c r="H13" s="18">
        <f t="shared" si="7"/>
        <v>55630.29916389507</v>
      </c>
      <c r="I13" s="18">
        <f t="shared" si="7"/>
        <v>53855.51113045088</v>
      </c>
      <c r="J13" s="18">
        <f t="shared" si="7"/>
        <v>52009.73157566891</v>
      </c>
      <c r="K13" s="18">
        <f t="shared" si="7"/>
        <v>50090.12083869567</v>
      </c>
      <c r="L13" s="18">
        <f t="shared" si="7"/>
        <v>48093.72567224349</v>
      </c>
      <c r="M13" s="18">
        <f t="shared" si="7"/>
        <v>46017.47469913325</v>
      </c>
      <c r="N13" s="18">
        <f t="shared" si="7"/>
        <v>43858.17368709858</v>
      </c>
      <c r="O13" s="18">
        <f t="shared" si="7"/>
        <v>41612.50063458248</v>
      </c>
      <c r="P13" s="18">
        <f t="shared" si="7"/>
        <v>39277.00065996578</v>
      </c>
      <c r="Q13" s="18">
        <f t="shared" si="7"/>
        <v>36848.08068636437</v>
      </c>
      <c r="R13" s="18">
        <f t="shared" si="7"/>
        <v>34322.003913818946</v>
      </c>
      <c r="S13" s="18">
        <f t="shared" si="7"/>
        <v>31694.8840703717</v>
      </c>
      <c r="T13" s="18">
        <f t="shared" si="7"/>
        <v>28962.679433186597</v>
      </c>
      <c r="U13" s="18">
        <f t="shared" si="7"/>
        <v>26121.18661051405</v>
      </c>
      <c r="V13" s="18">
        <f t="shared" si="7"/>
        <v>23166.034074934607</v>
      </c>
      <c r="W13" s="18">
        <f t="shared" si="7"/>
        <v>20092.67543793199</v>
      </c>
      <c r="X13" s="18">
        <f t="shared" si="7"/>
        <v>16896.38245544926</v>
      </c>
      <c r="Y13" s="18">
        <f t="shared" si="7"/>
        <v>13572.237753667228</v>
      </c>
      <c r="Z13" s="18">
        <f t="shared" si="7"/>
        <v>10115.12726381392</v>
      </c>
      <c r="AA13" s="18">
        <f t="shared" si="7"/>
        <v>6519.732354366468</v>
      </c>
      <c r="AB13" s="18">
        <f t="shared" si="7"/>
        <v>2780.521648541122</v>
      </c>
    </row>
    <row r="14" spans="1:28" ht="12" customHeight="1">
      <c r="A14" s="33"/>
      <c r="B14" s="34"/>
      <c r="C14" s="32" t="s">
        <v>12</v>
      </c>
      <c r="D14" s="35">
        <f>D12+D13</f>
        <v>107500</v>
      </c>
      <c r="E14" s="35">
        <f aca="true" t="shared" si="8" ref="E14:AB14">E12+E13</f>
        <v>108400</v>
      </c>
      <c r="F14" s="35">
        <f t="shared" si="8"/>
        <v>109408</v>
      </c>
      <c r="G14" s="35">
        <f t="shared" si="8"/>
        <v>109784.32</v>
      </c>
      <c r="H14" s="35">
        <f t="shared" si="8"/>
        <v>110175.6928</v>
      </c>
      <c r="I14" s="35">
        <f t="shared" si="8"/>
        <v>110582.72051200001</v>
      </c>
      <c r="J14" s="35">
        <f t="shared" si="8"/>
        <v>111006.02933248002</v>
      </c>
      <c r="K14" s="35">
        <f t="shared" si="8"/>
        <v>111446.27050577922</v>
      </c>
      <c r="L14" s="35">
        <f t="shared" si="8"/>
        <v>111904.12132601038</v>
      </c>
      <c r="M14" s="35">
        <f t="shared" si="8"/>
        <v>112380.28617905082</v>
      </c>
      <c r="N14" s="35">
        <f t="shared" si="8"/>
        <v>112875.49762621285</v>
      </c>
      <c r="O14" s="35">
        <f t="shared" si="8"/>
        <v>113390.51753126133</v>
      </c>
      <c r="P14" s="35">
        <f t="shared" si="8"/>
        <v>113926.13823251179</v>
      </c>
      <c r="Q14" s="35">
        <f t="shared" si="8"/>
        <v>114483.18376181222</v>
      </c>
      <c r="R14" s="35">
        <f t="shared" si="8"/>
        <v>115062.51111228472</v>
      </c>
      <c r="S14" s="35">
        <f t="shared" si="8"/>
        <v>115665.01155677611</v>
      </c>
      <c r="T14" s="35">
        <f t="shared" si="8"/>
        <v>116291.61201904718</v>
      </c>
      <c r="U14" s="35">
        <f t="shared" si="8"/>
        <v>116943.27649980907</v>
      </c>
      <c r="V14" s="35">
        <f t="shared" si="8"/>
        <v>117621.00755980144</v>
      </c>
      <c r="W14" s="35">
        <f t="shared" si="8"/>
        <v>118325.84786219349</v>
      </c>
      <c r="X14" s="35">
        <f t="shared" si="8"/>
        <v>119058.88177668123</v>
      </c>
      <c r="Y14" s="35">
        <f t="shared" si="8"/>
        <v>119821.23704774848</v>
      </c>
      <c r="Z14" s="35">
        <f t="shared" si="8"/>
        <v>120614.08652965842</v>
      </c>
      <c r="AA14" s="35">
        <f t="shared" si="8"/>
        <v>121438.64999084476</v>
      </c>
      <c r="AB14" s="35">
        <f t="shared" si="8"/>
        <v>122296.19599047855</v>
      </c>
    </row>
    <row r="15" spans="1:28" ht="12" customHeight="1">
      <c r="A15" s="33"/>
      <c r="B15" s="23"/>
      <c r="C15" s="22"/>
      <c r="D15" s="23"/>
      <c r="E15" s="26"/>
      <c r="F15" s="26"/>
      <c r="G15" s="26"/>
      <c r="H15" s="26"/>
      <c r="I15" s="26"/>
      <c r="J15" s="26"/>
      <c r="K15" s="26"/>
      <c r="L15" s="26"/>
      <c r="M15" s="4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3.5" customHeight="1">
      <c r="A16" s="33"/>
      <c r="B16" s="20" t="s">
        <v>14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44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9" ht="13.5" customHeight="1">
      <c r="A17" s="33"/>
      <c r="B17" s="23"/>
      <c r="C17" s="15" t="s">
        <v>15</v>
      </c>
      <c r="D17" s="17"/>
      <c r="E17" s="10">
        <v>10000</v>
      </c>
      <c r="F17" s="10">
        <f>E17*1.12</f>
        <v>11200.000000000002</v>
      </c>
      <c r="G17" s="10">
        <f>F17*1.12</f>
        <v>12544.000000000004</v>
      </c>
      <c r="H17" s="18">
        <f aca="true" t="shared" si="9" ref="H17:AC17">G17*(1+$F$3)</f>
        <v>13045.760000000004</v>
      </c>
      <c r="I17" s="18">
        <f t="shared" si="9"/>
        <v>13567.590400000005</v>
      </c>
      <c r="J17" s="18">
        <f t="shared" si="9"/>
        <v>14110.294016000005</v>
      </c>
      <c r="K17" s="18">
        <f t="shared" si="9"/>
        <v>14674.705776640007</v>
      </c>
      <c r="L17" s="18">
        <f t="shared" si="9"/>
        <v>15261.694007705608</v>
      </c>
      <c r="M17" s="18">
        <f t="shared" si="9"/>
        <v>15872.161768013833</v>
      </c>
      <c r="N17" s="18">
        <f t="shared" si="9"/>
        <v>16507.048238734387</v>
      </c>
      <c r="O17" s="18">
        <f t="shared" si="9"/>
        <v>17167.330168283763</v>
      </c>
      <c r="P17" s="18">
        <f t="shared" si="9"/>
        <v>17854.023375015113</v>
      </c>
      <c r="Q17" s="18">
        <f t="shared" si="9"/>
        <v>18568.184310015717</v>
      </c>
      <c r="R17" s="18">
        <f t="shared" si="9"/>
        <v>19310.911682416347</v>
      </c>
      <c r="S17" s="18">
        <f t="shared" si="9"/>
        <v>20083.348149713</v>
      </c>
      <c r="T17" s="18">
        <f t="shared" si="9"/>
        <v>20886.682075701523</v>
      </c>
      <c r="U17" s="18">
        <f t="shared" si="9"/>
        <v>21722.149358729584</v>
      </c>
      <c r="V17" s="18">
        <f t="shared" si="9"/>
        <v>22591.03533307877</v>
      </c>
      <c r="W17" s="18">
        <f t="shared" si="9"/>
        <v>23494.67674640192</v>
      </c>
      <c r="X17" s="18">
        <f t="shared" si="9"/>
        <v>24434.463816257998</v>
      </c>
      <c r="Y17" s="18">
        <f t="shared" si="9"/>
        <v>25411.842368908317</v>
      </c>
      <c r="Z17" s="18">
        <f t="shared" si="9"/>
        <v>26428.31606366465</v>
      </c>
      <c r="AA17" s="18">
        <f t="shared" si="9"/>
        <v>27485.44870621124</v>
      </c>
      <c r="AB17" s="18">
        <f t="shared" si="9"/>
        <v>28584.86665445969</v>
      </c>
      <c r="AC17" s="18">
        <f t="shared" si="9"/>
        <v>29728.261320638077</v>
      </c>
    </row>
    <row r="18" spans="1:28" ht="13.5" customHeight="1">
      <c r="A18" s="33"/>
      <c r="C18" s="7" t="s">
        <v>16</v>
      </c>
      <c r="E18" s="10">
        <v>20000</v>
      </c>
      <c r="F18" s="10">
        <v>22400</v>
      </c>
      <c r="G18" s="10">
        <v>25088</v>
      </c>
      <c r="H18" s="10">
        <v>26091.52</v>
      </c>
      <c r="I18" s="11">
        <v>27135.180800000013</v>
      </c>
      <c r="J18" s="3">
        <v>28220.588032000007</v>
      </c>
      <c r="K18" s="3">
        <v>29349.41155328001</v>
      </c>
      <c r="L18" s="3">
        <v>30523.388015411212</v>
      </c>
      <c r="M18" s="40">
        <v>31744.323536027656</v>
      </c>
      <c r="N18" s="3">
        <v>33014.09647746877</v>
      </c>
      <c r="O18" s="3">
        <v>34334.660336567526</v>
      </c>
      <c r="P18" s="3">
        <v>35708.04675003025</v>
      </c>
      <c r="Q18" s="3">
        <v>37136.36862003147</v>
      </c>
      <c r="R18" s="3">
        <v>38621.823364832715</v>
      </c>
      <c r="S18" s="3">
        <v>40166.696299426025</v>
      </c>
      <c r="T18" s="3">
        <v>41773.36415140306</v>
      </c>
      <c r="U18" s="3">
        <v>43444.29871745918</v>
      </c>
      <c r="V18" s="3">
        <v>45182.07066615753</v>
      </c>
      <c r="W18" s="3">
        <v>46989.35349280383</v>
      </c>
      <c r="X18" s="3">
        <v>48868.92763251597</v>
      </c>
      <c r="Y18" s="3">
        <v>50823.68473781663</v>
      </c>
      <c r="Z18" s="3">
        <v>52856.632127329285</v>
      </c>
      <c r="AA18" s="3">
        <v>54970.897412422455</v>
      </c>
      <c r="AB18" s="3">
        <v>57169.733308919356</v>
      </c>
    </row>
    <row r="19" spans="1:28" ht="13.5" customHeight="1">
      <c r="A19" s="33"/>
      <c r="C19" s="7" t="s">
        <v>17</v>
      </c>
      <c r="E19" s="10">
        <f aca="true" t="shared" si="10" ref="E19:AB19">D37*D38</f>
        <v>4068.4246325858467</v>
      </c>
      <c r="F19" s="10">
        <f t="shared" si="10"/>
        <v>4309.646261462964</v>
      </c>
      <c r="G19" s="10">
        <f t="shared" si="10"/>
        <v>4538.725431998379</v>
      </c>
      <c r="H19" s="10">
        <f t="shared" si="10"/>
        <v>4720.274449278316</v>
      </c>
      <c r="I19" s="10">
        <f t="shared" si="10"/>
        <v>4909.085427249449</v>
      </c>
      <c r="J19" s="10">
        <f t="shared" si="10"/>
        <v>5105.448844339427</v>
      </c>
      <c r="K19" s="10">
        <f t="shared" si="10"/>
        <v>5309.666798113004</v>
      </c>
      <c r="L19" s="10">
        <f t="shared" si="10"/>
        <v>5522.053470037525</v>
      </c>
      <c r="M19" s="10">
        <f t="shared" si="10"/>
        <v>5742.935608839025</v>
      </c>
      <c r="N19" s="10">
        <f t="shared" si="10"/>
        <v>5972.653033192586</v>
      </c>
      <c r="O19" s="10">
        <f t="shared" si="10"/>
        <v>6211.55915452029</v>
      </c>
      <c r="P19" s="10">
        <f t="shared" si="10"/>
        <v>6460.0215207011015</v>
      </c>
      <c r="Q19" s="10">
        <f t="shared" si="10"/>
        <v>6718.422381529146</v>
      </c>
      <c r="R19" s="10">
        <f t="shared" si="10"/>
        <v>6987.159276790312</v>
      </c>
      <c r="S19" s="10">
        <f t="shared" si="10"/>
        <v>7266.645647861924</v>
      </c>
      <c r="T19" s="10">
        <f t="shared" si="10"/>
        <v>7557.311473776402</v>
      </c>
      <c r="U19" s="10">
        <f t="shared" si="10"/>
        <v>7859.6039327274575</v>
      </c>
      <c r="V19" s="10">
        <f t="shared" si="10"/>
        <v>8173.988090036557</v>
      </c>
      <c r="W19" s="10">
        <f t="shared" si="10"/>
        <v>8500.94761363802</v>
      </c>
      <c r="X19" s="10">
        <f t="shared" si="10"/>
        <v>8840.985518183541</v>
      </c>
      <c r="Y19" s="10">
        <f t="shared" si="10"/>
        <v>9194.624938910883</v>
      </c>
      <c r="Z19" s="10">
        <f t="shared" si="10"/>
        <v>9562.409936467318</v>
      </c>
      <c r="AA19" s="10">
        <f t="shared" si="10"/>
        <v>9944.906333926012</v>
      </c>
      <c r="AB19" s="10">
        <f t="shared" si="10"/>
        <v>10342.702587283053</v>
      </c>
    </row>
    <row r="20" spans="1:28" ht="13.5" customHeight="1">
      <c r="A20" s="33"/>
      <c r="C20" s="7" t="s">
        <v>18</v>
      </c>
      <c r="E20" s="10">
        <f aca="true" t="shared" si="11" ref="E20:AB20">E18-E19</f>
        <v>15931.575367414152</v>
      </c>
      <c r="F20" s="10">
        <f t="shared" si="11"/>
        <v>18090.353738537036</v>
      </c>
      <c r="G20" s="10">
        <f t="shared" si="11"/>
        <v>20549.274568001623</v>
      </c>
      <c r="H20" s="10">
        <f t="shared" si="11"/>
        <v>21371.245550721684</v>
      </c>
      <c r="I20" s="11">
        <f t="shared" si="11"/>
        <v>22226.095372750562</v>
      </c>
      <c r="J20" s="3">
        <f t="shared" si="11"/>
        <v>23115.13918766058</v>
      </c>
      <c r="K20" s="3">
        <f t="shared" si="11"/>
        <v>24039.744755167005</v>
      </c>
      <c r="L20" s="3">
        <f t="shared" si="11"/>
        <v>25001.334545373687</v>
      </c>
      <c r="M20" s="40">
        <f t="shared" si="11"/>
        <v>26001.387927188633</v>
      </c>
      <c r="N20" s="3">
        <f t="shared" si="11"/>
        <v>27041.44344427618</v>
      </c>
      <c r="O20" s="3">
        <f t="shared" si="11"/>
        <v>28123.101182047234</v>
      </c>
      <c r="P20" s="3">
        <f t="shared" si="11"/>
        <v>29248.025229329145</v>
      </c>
      <c r="Q20" s="3">
        <f t="shared" si="11"/>
        <v>30417.94623850232</v>
      </c>
      <c r="R20" s="3">
        <f t="shared" si="11"/>
        <v>31634.664088042402</v>
      </c>
      <c r="S20" s="3">
        <f t="shared" si="11"/>
        <v>32900.0506515641</v>
      </c>
      <c r="T20" s="3">
        <f t="shared" si="11"/>
        <v>34216.052677626656</v>
      </c>
      <c r="U20" s="3">
        <f t="shared" si="11"/>
        <v>35584.69478473173</v>
      </c>
      <c r="V20" s="3">
        <f t="shared" si="11"/>
        <v>37008.08257612097</v>
      </c>
      <c r="W20" s="3">
        <f t="shared" si="11"/>
        <v>38488.40587916581</v>
      </c>
      <c r="X20" s="3">
        <f t="shared" si="11"/>
        <v>40027.94211433243</v>
      </c>
      <c r="Y20" s="3">
        <f t="shared" si="11"/>
        <v>41629.05979890574</v>
      </c>
      <c r="Z20" s="3">
        <f t="shared" si="11"/>
        <v>43294.22219086197</v>
      </c>
      <c r="AA20" s="3">
        <f t="shared" si="11"/>
        <v>45025.991078496445</v>
      </c>
      <c r="AB20" s="3">
        <f t="shared" si="11"/>
        <v>46827.0307216363</v>
      </c>
    </row>
    <row r="21" spans="1:28" ht="13.5" customHeight="1">
      <c r="A21" s="33"/>
      <c r="B21"/>
      <c r="C21" s="7" t="s">
        <v>19</v>
      </c>
      <c r="E21" s="10">
        <f aca="true" t="shared" si="12" ref="E21:AB21">$B46*E20</f>
        <v>5576.051378594953</v>
      </c>
      <c r="F21" s="10">
        <f t="shared" si="12"/>
        <v>6331.623808487962</v>
      </c>
      <c r="G21" s="10">
        <f t="shared" si="12"/>
        <v>7192.246098800568</v>
      </c>
      <c r="H21" s="10">
        <f t="shared" si="12"/>
        <v>7479.935942752589</v>
      </c>
      <c r="I21" s="10">
        <f t="shared" si="12"/>
        <v>7779.133380462697</v>
      </c>
      <c r="J21" s="2">
        <f t="shared" si="12"/>
        <v>8090.298715681203</v>
      </c>
      <c r="K21" s="3">
        <f t="shared" si="12"/>
        <v>8413.91066430845</v>
      </c>
      <c r="L21" s="3">
        <f t="shared" si="12"/>
        <v>8750.46709088079</v>
      </c>
      <c r="M21" s="40">
        <f t="shared" si="12"/>
        <v>9100.48577451602</v>
      </c>
      <c r="N21" s="3">
        <f t="shared" si="12"/>
        <v>9464.505205496664</v>
      </c>
      <c r="O21" s="3">
        <f t="shared" si="12"/>
        <v>9843.085413716532</v>
      </c>
      <c r="P21" s="3">
        <f t="shared" si="12"/>
        <v>10236.8088302652</v>
      </c>
      <c r="Q21" s="3">
        <f t="shared" si="12"/>
        <v>10646.281183475812</v>
      </c>
      <c r="R21" s="3">
        <f t="shared" si="12"/>
        <v>11072.13243081484</v>
      </c>
      <c r="S21" s="3">
        <f t="shared" si="12"/>
        <v>11515.017728047435</v>
      </c>
      <c r="T21" s="3">
        <f t="shared" si="12"/>
        <v>11975.618437169329</v>
      </c>
      <c r="U21" s="3">
        <f t="shared" si="12"/>
        <v>12454.643174656105</v>
      </c>
      <c r="V21" s="3">
        <f t="shared" si="12"/>
        <v>12952.828901642339</v>
      </c>
      <c r="W21" s="3">
        <f t="shared" si="12"/>
        <v>13470.942057708033</v>
      </c>
      <c r="X21" s="3">
        <f t="shared" si="12"/>
        <v>14009.779740016349</v>
      </c>
      <c r="Y21" s="3">
        <f t="shared" si="12"/>
        <v>14570.170929617008</v>
      </c>
      <c r="Z21" s="3">
        <f t="shared" si="12"/>
        <v>15152.977766801689</v>
      </c>
      <c r="AA21" s="3">
        <f t="shared" si="12"/>
        <v>15759.096877473754</v>
      </c>
      <c r="AB21" s="3">
        <f t="shared" si="12"/>
        <v>16389.460752572704</v>
      </c>
    </row>
    <row r="22" spans="1:28" s="29" customFormat="1" ht="13.5" customHeight="1">
      <c r="A22" s="33"/>
      <c r="B22" s="50"/>
      <c r="C22" s="50" t="s">
        <v>20</v>
      </c>
      <c r="D22" s="50"/>
      <c r="E22" s="51">
        <f aca="true" t="shared" si="13" ref="E22:AB22">E20-E21</f>
        <v>10355.523988819199</v>
      </c>
      <c r="F22" s="51">
        <f t="shared" si="13"/>
        <v>11758.729930049074</v>
      </c>
      <c r="G22" s="51">
        <f t="shared" si="13"/>
        <v>13357.028469201055</v>
      </c>
      <c r="H22" s="51">
        <f t="shared" si="13"/>
        <v>13891.309607969095</v>
      </c>
      <c r="I22" s="51">
        <f t="shared" si="13"/>
        <v>14446.961992287866</v>
      </c>
      <c r="J22" s="51">
        <f t="shared" si="13"/>
        <v>15024.840471979378</v>
      </c>
      <c r="K22" s="50">
        <f t="shared" si="13"/>
        <v>15625.834090858554</v>
      </c>
      <c r="L22" s="50">
        <f t="shared" si="13"/>
        <v>16250.867454492898</v>
      </c>
      <c r="M22" s="52">
        <f t="shared" si="13"/>
        <v>16900.902152672614</v>
      </c>
      <c r="N22" s="50">
        <f t="shared" si="13"/>
        <v>17576.93823877952</v>
      </c>
      <c r="O22" s="50">
        <f t="shared" si="13"/>
        <v>18280.015768330704</v>
      </c>
      <c r="P22" s="50">
        <f t="shared" si="13"/>
        <v>19011.216399063946</v>
      </c>
      <c r="Q22" s="50">
        <f t="shared" si="13"/>
        <v>19771.66505502651</v>
      </c>
      <c r="R22" s="50">
        <f t="shared" si="13"/>
        <v>20562.531657227562</v>
      </c>
      <c r="S22" s="50">
        <f t="shared" si="13"/>
        <v>21385.03292351667</v>
      </c>
      <c r="T22" s="50">
        <f t="shared" si="13"/>
        <v>22240.434240457325</v>
      </c>
      <c r="U22" s="50">
        <f t="shared" si="13"/>
        <v>23130.05161007562</v>
      </c>
      <c r="V22" s="50">
        <f t="shared" si="13"/>
        <v>24055.253674478634</v>
      </c>
      <c r="W22" s="50">
        <f t="shared" si="13"/>
        <v>25017.46382145778</v>
      </c>
      <c r="X22" s="50">
        <f t="shared" si="13"/>
        <v>26018.16237431608</v>
      </c>
      <c r="Y22" s="50">
        <f t="shared" si="13"/>
        <v>27058.888869288734</v>
      </c>
      <c r="Z22" s="50">
        <f t="shared" si="13"/>
        <v>28141.244424060278</v>
      </c>
      <c r="AA22" s="50">
        <f t="shared" si="13"/>
        <v>29266.89420102269</v>
      </c>
      <c r="AB22" s="50">
        <f t="shared" si="13"/>
        <v>30437.569969063596</v>
      </c>
    </row>
    <row r="23" spans="1:28" ht="13.5" customHeight="1">
      <c r="A23" s="33"/>
      <c r="C23" s="7" t="s">
        <v>21</v>
      </c>
      <c r="E23" s="10">
        <f aca="true" t="shared" si="14" ref="E23:AB23">E17</f>
        <v>10000</v>
      </c>
      <c r="F23" s="10">
        <f t="shared" si="14"/>
        <v>11200.000000000002</v>
      </c>
      <c r="G23" s="10">
        <f t="shared" si="14"/>
        <v>12544.000000000004</v>
      </c>
      <c r="H23" s="10">
        <f t="shared" si="14"/>
        <v>13045.760000000004</v>
      </c>
      <c r="I23" s="10">
        <f t="shared" si="14"/>
        <v>13567.590400000005</v>
      </c>
      <c r="J23" s="2">
        <f t="shared" si="14"/>
        <v>14110.294016000005</v>
      </c>
      <c r="K23" s="3">
        <f t="shared" si="14"/>
        <v>14674.705776640007</v>
      </c>
      <c r="L23" s="3">
        <f t="shared" si="14"/>
        <v>15261.694007705608</v>
      </c>
      <c r="M23" s="40">
        <f t="shared" si="14"/>
        <v>15872.161768013833</v>
      </c>
      <c r="N23" s="3">
        <f t="shared" si="14"/>
        <v>16507.048238734387</v>
      </c>
      <c r="O23" s="3">
        <f t="shared" si="14"/>
        <v>17167.330168283763</v>
      </c>
      <c r="P23" s="3">
        <f t="shared" si="14"/>
        <v>17854.023375015113</v>
      </c>
      <c r="Q23" s="3">
        <f t="shared" si="14"/>
        <v>18568.184310015717</v>
      </c>
      <c r="R23" s="3">
        <f t="shared" si="14"/>
        <v>19310.911682416347</v>
      </c>
      <c r="S23" s="3">
        <f t="shared" si="14"/>
        <v>20083.348149713</v>
      </c>
      <c r="T23" s="3">
        <f t="shared" si="14"/>
        <v>20886.682075701523</v>
      </c>
      <c r="U23" s="3">
        <f t="shared" si="14"/>
        <v>21722.149358729584</v>
      </c>
      <c r="V23" s="3">
        <f t="shared" si="14"/>
        <v>22591.03533307877</v>
      </c>
      <c r="W23" s="3">
        <f t="shared" si="14"/>
        <v>23494.67674640192</v>
      </c>
      <c r="X23" s="3">
        <f t="shared" si="14"/>
        <v>24434.463816257998</v>
      </c>
      <c r="Y23" s="3">
        <f t="shared" si="14"/>
        <v>25411.842368908317</v>
      </c>
      <c r="Z23" s="3">
        <f t="shared" si="14"/>
        <v>26428.31606366465</v>
      </c>
      <c r="AA23" s="3">
        <f t="shared" si="14"/>
        <v>27485.44870621124</v>
      </c>
      <c r="AB23" s="3">
        <f t="shared" si="14"/>
        <v>28584.86665445969</v>
      </c>
    </row>
    <row r="24" spans="1:28" ht="13.5" customHeight="1">
      <c r="A24" s="33"/>
      <c r="C24" s="7" t="s">
        <v>22</v>
      </c>
      <c r="E24" s="10">
        <f aca="true" t="shared" si="15" ref="E24:AB24">E37-D37</f>
        <v>2680.2403208568503</v>
      </c>
      <c r="F24" s="10">
        <f t="shared" si="15"/>
        <v>2545.3241170601686</v>
      </c>
      <c r="G24" s="10">
        <f t="shared" si="15"/>
        <v>2017.2113031104163</v>
      </c>
      <c r="H24" s="10">
        <f t="shared" si="15"/>
        <v>2097.8997552348083</v>
      </c>
      <c r="I24" s="10">
        <f t="shared" si="15"/>
        <v>2181.8157454442044</v>
      </c>
      <c r="J24" s="2">
        <f t="shared" si="15"/>
        <v>2269.08837526197</v>
      </c>
      <c r="K24" s="3">
        <f t="shared" si="15"/>
        <v>2359.851910272446</v>
      </c>
      <c r="L24" s="3">
        <f t="shared" si="15"/>
        <v>2454.245986683345</v>
      </c>
      <c r="M24" s="40">
        <f t="shared" si="15"/>
        <v>2552.4158261506745</v>
      </c>
      <c r="N24" s="3">
        <f t="shared" si="15"/>
        <v>2654.5124591967033</v>
      </c>
      <c r="O24" s="3">
        <f t="shared" si="15"/>
        <v>2760.6929575645772</v>
      </c>
      <c r="P24" s="3">
        <f t="shared" si="15"/>
        <v>2871.1206758671615</v>
      </c>
      <c r="Q24" s="3">
        <f t="shared" si="15"/>
        <v>2985.965502901847</v>
      </c>
      <c r="R24" s="3">
        <f t="shared" si="15"/>
        <v>3105.4041230179137</v>
      </c>
      <c r="S24" s="3">
        <f t="shared" si="15"/>
        <v>3229.62028793864</v>
      </c>
      <c r="T24" s="3">
        <f t="shared" si="15"/>
        <v>3358.805099456178</v>
      </c>
      <c r="U24" s="3">
        <f t="shared" si="15"/>
        <v>3493.157303434433</v>
      </c>
      <c r="V24" s="3">
        <f t="shared" si="15"/>
        <v>3632.8835955718096</v>
      </c>
      <c r="W24" s="3">
        <f t="shared" si="15"/>
        <v>3778.198939394686</v>
      </c>
      <c r="X24" s="3">
        <f t="shared" si="15"/>
        <v>3929.326896970466</v>
      </c>
      <c r="Y24" s="3">
        <f t="shared" si="15"/>
        <v>4086.499972849284</v>
      </c>
      <c r="Z24" s="3">
        <f t="shared" si="15"/>
        <v>4249.959971763252</v>
      </c>
      <c r="AA24" s="3">
        <f t="shared" si="15"/>
        <v>4419.958370633787</v>
      </c>
      <c r="AB24" s="3">
        <f t="shared" si="15"/>
        <v>4596.7567054591345</v>
      </c>
    </row>
    <row r="25" spans="1:28" ht="13.5" customHeight="1">
      <c r="A25" s="33"/>
      <c r="C25" s="7" t="s">
        <v>23</v>
      </c>
      <c r="E25" s="10">
        <f>D6-E6</f>
        <v>-900</v>
      </c>
      <c r="F25" s="10">
        <f aca="true" t="shared" si="16" ref="F25:AB25">E6-F6</f>
        <v>-1008</v>
      </c>
      <c r="G25" s="10">
        <f t="shared" si="16"/>
        <v>-376.3199999999997</v>
      </c>
      <c r="H25" s="10">
        <f t="shared" si="16"/>
        <v>-391.372800000001</v>
      </c>
      <c r="I25" s="10">
        <f t="shared" si="16"/>
        <v>-407.027712000001</v>
      </c>
      <c r="J25" s="10">
        <f t="shared" si="16"/>
        <v>-423.3088204800006</v>
      </c>
      <c r="K25" s="10">
        <f t="shared" si="16"/>
        <v>-440.24117329920045</v>
      </c>
      <c r="L25" s="10">
        <f t="shared" si="16"/>
        <v>-457.85082023116775</v>
      </c>
      <c r="M25" s="10">
        <f t="shared" si="16"/>
        <v>-476.1648530404145</v>
      </c>
      <c r="N25" s="10">
        <f t="shared" si="16"/>
        <v>-495.2114471620316</v>
      </c>
      <c r="O25" s="10">
        <f t="shared" si="16"/>
        <v>-515.0199050485135</v>
      </c>
      <c r="P25" s="10">
        <f t="shared" si="16"/>
        <v>-535.6207012504528</v>
      </c>
      <c r="Q25" s="10">
        <f t="shared" si="16"/>
        <v>-557.0455293004725</v>
      </c>
      <c r="R25" s="10">
        <f t="shared" si="16"/>
        <v>-579.3273504724912</v>
      </c>
      <c r="S25" s="10">
        <f t="shared" si="16"/>
        <v>-602.5004444913902</v>
      </c>
      <c r="T25" s="10">
        <f t="shared" si="16"/>
        <v>-626.6004622710461</v>
      </c>
      <c r="U25" s="10">
        <f t="shared" si="16"/>
        <v>-651.6644807618886</v>
      </c>
      <c r="V25" s="10">
        <f t="shared" si="16"/>
        <v>-677.7310599923621</v>
      </c>
      <c r="W25" s="10">
        <f t="shared" si="16"/>
        <v>-704.8403023920582</v>
      </c>
      <c r="X25" s="10">
        <f t="shared" si="16"/>
        <v>-733.0339144877398</v>
      </c>
      <c r="Y25" s="10">
        <f t="shared" si="16"/>
        <v>-762.3552710672484</v>
      </c>
      <c r="Z25" s="10">
        <f t="shared" si="16"/>
        <v>-792.8494819099396</v>
      </c>
      <c r="AA25" s="10">
        <f t="shared" si="16"/>
        <v>-824.5634611863388</v>
      </c>
      <c r="AB25" s="10">
        <f t="shared" si="16"/>
        <v>-857.5459996337922</v>
      </c>
    </row>
    <row r="26" spans="1:28" ht="13.5" customHeight="1">
      <c r="A26" s="33"/>
      <c r="C26" s="7" t="s">
        <v>24</v>
      </c>
      <c r="E26" s="10">
        <f aca="true" t="shared" si="17" ref="E26:AB26">-E17</f>
        <v>-10000</v>
      </c>
      <c r="F26" s="10">
        <f t="shared" si="17"/>
        <v>-11200.000000000002</v>
      </c>
      <c r="G26" s="10">
        <f t="shared" si="17"/>
        <v>-12544.000000000004</v>
      </c>
      <c r="H26" s="10">
        <f t="shared" si="17"/>
        <v>-13045.760000000004</v>
      </c>
      <c r="I26" s="10">
        <f t="shared" si="17"/>
        <v>-13567.590400000005</v>
      </c>
      <c r="J26" s="10">
        <f t="shared" si="17"/>
        <v>-14110.294016000005</v>
      </c>
      <c r="K26" s="7">
        <f t="shared" si="17"/>
        <v>-14674.705776640007</v>
      </c>
      <c r="L26" s="7">
        <f t="shared" si="17"/>
        <v>-15261.694007705608</v>
      </c>
      <c r="M26" s="7">
        <f t="shared" si="17"/>
        <v>-15872.161768013833</v>
      </c>
      <c r="N26" s="7">
        <f t="shared" si="17"/>
        <v>-16507.048238734387</v>
      </c>
      <c r="O26" s="7">
        <f t="shared" si="17"/>
        <v>-17167.330168283763</v>
      </c>
      <c r="P26" s="7">
        <f t="shared" si="17"/>
        <v>-17854.023375015113</v>
      </c>
      <c r="Q26" s="7">
        <f t="shared" si="17"/>
        <v>-18568.184310015717</v>
      </c>
      <c r="R26" s="7">
        <f t="shared" si="17"/>
        <v>-19310.911682416347</v>
      </c>
      <c r="S26" s="7">
        <f t="shared" si="17"/>
        <v>-20083.348149713</v>
      </c>
      <c r="T26" s="7">
        <f t="shared" si="17"/>
        <v>-20886.682075701523</v>
      </c>
      <c r="U26" s="7">
        <f t="shared" si="17"/>
        <v>-21722.149358729584</v>
      </c>
      <c r="V26" s="7">
        <f t="shared" si="17"/>
        <v>-22591.03533307877</v>
      </c>
      <c r="W26" s="7">
        <f t="shared" si="17"/>
        <v>-23494.67674640192</v>
      </c>
      <c r="X26" s="7">
        <f t="shared" si="17"/>
        <v>-24434.463816257998</v>
      </c>
      <c r="Y26" s="7">
        <f t="shared" si="17"/>
        <v>-25411.842368908317</v>
      </c>
      <c r="Z26" s="7">
        <f t="shared" si="17"/>
        <v>-26428.31606366465</v>
      </c>
      <c r="AA26" s="7">
        <f t="shared" si="17"/>
        <v>-27485.44870621124</v>
      </c>
      <c r="AB26" s="7">
        <f t="shared" si="17"/>
        <v>-28584.86665445969</v>
      </c>
    </row>
    <row r="27" spans="1:28" s="8" customFormat="1" ht="13.5" customHeight="1">
      <c r="A27" s="33"/>
      <c r="B27" s="48"/>
      <c r="C27" s="50" t="s">
        <v>25</v>
      </c>
      <c r="D27" s="48"/>
      <c r="E27" s="51">
        <f aca="true" t="shared" si="18" ref="E27:AB27">E22+E23+E26+E24+E25</f>
        <v>12135.764309676051</v>
      </c>
      <c r="F27" s="51">
        <f t="shared" si="18"/>
        <v>13296.054047109244</v>
      </c>
      <c r="G27" s="51">
        <f t="shared" si="18"/>
        <v>14997.919772311474</v>
      </c>
      <c r="H27" s="51">
        <f t="shared" si="18"/>
        <v>15597.8365632039</v>
      </c>
      <c r="I27" s="51">
        <f t="shared" si="18"/>
        <v>16221.75002573207</v>
      </c>
      <c r="J27" s="51">
        <f t="shared" si="18"/>
        <v>16870.620026761346</v>
      </c>
      <c r="K27" s="50">
        <f t="shared" si="18"/>
        <v>17545.4448278318</v>
      </c>
      <c r="L27" s="50">
        <f t="shared" si="18"/>
        <v>18247.26262094508</v>
      </c>
      <c r="M27" s="52">
        <f t="shared" si="18"/>
        <v>18977.15312578287</v>
      </c>
      <c r="N27" s="50">
        <f t="shared" si="18"/>
        <v>19736.239250814193</v>
      </c>
      <c r="O27" s="50">
        <f t="shared" si="18"/>
        <v>20525.688820846768</v>
      </c>
      <c r="P27" s="50">
        <f t="shared" si="18"/>
        <v>21346.716373680658</v>
      </c>
      <c r="Q27" s="50">
        <f t="shared" si="18"/>
        <v>22200.585028627887</v>
      </c>
      <c r="R27" s="50">
        <f t="shared" si="18"/>
        <v>23088.60842977299</v>
      </c>
      <c r="S27" s="50">
        <f t="shared" si="18"/>
        <v>24012.152766963918</v>
      </c>
      <c r="T27" s="50">
        <f t="shared" si="18"/>
        <v>24972.638877642457</v>
      </c>
      <c r="U27" s="50">
        <f t="shared" si="18"/>
        <v>25971.544432748167</v>
      </c>
      <c r="V27" s="50">
        <f t="shared" si="18"/>
        <v>27010.40621005808</v>
      </c>
      <c r="W27" s="50">
        <f t="shared" si="18"/>
        <v>28090.822458460407</v>
      </c>
      <c r="X27" s="50">
        <f t="shared" si="18"/>
        <v>29214.45535679881</v>
      </c>
      <c r="Y27" s="50">
        <f t="shared" si="18"/>
        <v>30383.033571070773</v>
      </c>
      <c r="Z27" s="50">
        <f t="shared" si="18"/>
        <v>31598.35491391359</v>
      </c>
      <c r="AA27" s="50">
        <f t="shared" si="18"/>
        <v>32862.28911047014</v>
      </c>
      <c r="AB27" s="50">
        <f t="shared" si="18"/>
        <v>34176.78067488894</v>
      </c>
    </row>
    <row r="28" spans="1:28" s="29" customFormat="1" ht="13.5" customHeight="1">
      <c r="A28" s="33"/>
      <c r="B28" s="50"/>
      <c r="C28" s="50" t="s">
        <v>26</v>
      </c>
      <c r="D28" s="50"/>
      <c r="E28" s="51">
        <f aca="true" t="shared" si="19" ref="E28:AB28">E27+E19*(1-$B46)-E24</f>
        <v>12100.000000000002</v>
      </c>
      <c r="F28" s="51">
        <f t="shared" si="19"/>
        <v>13552.000000000002</v>
      </c>
      <c r="G28" s="51">
        <f t="shared" si="19"/>
        <v>15930.880000000005</v>
      </c>
      <c r="H28" s="51">
        <f t="shared" si="19"/>
        <v>16568.115199999997</v>
      </c>
      <c r="I28" s="51">
        <f t="shared" si="19"/>
        <v>17230.839808000008</v>
      </c>
      <c r="J28" s="51">
        <f t="shared" si="19"/>
        <v>17920.073400320005</v>
      </c>
      <c r="K28" s="50">
        <f t="shared" si="19"/>
        <v>18636.876336332807</v>
      </c>
      <c r="L28" s="50">
        <f t="shared" si="19"/>
        <v>19382.351389786127</v>
      </c>
      <c r="M28" s="52">
        <f t="shared" si="19"/>
        <v>20157.64544537756</v>
      </c>
      <c r="N28" s="50">
        <f t="shared" si="19"/>
        <v>20963.95126319267</v>
      </c>
      <c r="O28" s="50">
        <f t="shared" si="19"/>
        <v>21802.50931372038</v>
      </c>
      <c r="P28" s="50">
        <f t="shared" si="19"/>
        <v>22674.609686269214</v>
      </c>
      <c r="Q28" s="50">
        <f t="shared" si="19"/>
        <v>23581.594073719985</v>
      </c>
      <c r="R28" s="50">
        <f t="shared" si="19"/>
        <v>24524.85783666878</v>
      </c>
      <c r="S28" s="50">
        <f t="shared" si="19"/>
        <v>25505.852150135528</v>
      </c>
      <c r="T28" s="50">
        <f t="shared" si="19"/>
        <v>26526.08623614094</v>
      </c>
      <c r="U28" s="50">
        <f t="shared" si="19"/>
        <v>27587.12968558658</v>
      </c>
      <c r="V28" s="50">
        <f t="shared" si="19"/>
        <v>28690.614873010032</v>
      </c>
      <c r="W28" s="50">
        <f t="shared" si="19"/>
        <v>29838.239467930434</v>
      </c>
      <c r="X28" s="50">
        <f t="shared" si="19"/>
        <v>31031.76904664765</v>
      </c>
      <c r="Y28" s="50">
        <f t="shared" si="19"/>
        <v>32273.039808513568</v>
      </c>
      <c r="Z28" s="50">
        <f t="shared" si="19"/>
        <v>33563.961400854096</v>
      </c>
      <c r="AA28" s="50">
        <f t="shared" si="19"/>
        <v>34906.51985688826</v>
      </c>
      <c r="AB28" s="50">
        <f t="shared" si="19"/>
        <v>36302.78065116379</v>
      </c>
    </row>
    <row r="29" spans="1:13" ht="11.25" customHeight="1">
      <c r="A29" s="33"/>
      <c r="B29" s="23"/>
      <c r="C29" s="21"/>
      <c r="D29" s="21"/>
      <c r="E29" s="23"/>
      <c r="F29" s="20"/>
      <c r="G29" s="23"/>
      <c r="H29" s="22"/>
      <c r="M29" s="38"/>
    </row>
    <row r="30" spans="1:28" ht="11.25" customHeight="1">
      <c r="A30" s="33"/>
      <c r="C30" s="7" t="s">
        <v>27</v>
      </c>
      <c r="D30" s="13">
        <v>1.5</v>
      </c>
      <c r="E30" s="13">
        <v>1.5</v>
      </c>
      <c r="F30" s="13">
        <v>1.5</v>
      </c>
      <c r="G30" s="13">
        <v>1.5</v>
      </c>
      <c r="H30" s="13">
        <v>1.5</v>
      </c>
      <c r="I30" s="13">
        <v>1.5</v>
      </c>
      <c r="J30" s="13">
        <v>1.5</v>
      </c>
      <c r="K30" s="13">
        <v>1.5</v>
      </c>
      <c r="L30" s="13">
        <v>1.5</v>
      </c>
      <c r="M30" s="13">
        <v>1.5</v>
      </c>
      <c r="N30" s="13">
        <v>1.5</v>
      </c>
      <c r="O30" s="13">
        <v>1.5</v>
      </c>
      <c r="P30" s="13">
        <v>1.5</v>
      </c>
      <c r="Q30" s="13">
        <v>1.5</v>
      </c>
      <c r="R30" s="13">
        <v>1.5</v>
      </c>
      <c r="S30" s="13">
        <v>1.5</v>
      </c>
      <c r="T30" s="13">
        <v>1.5</v>
      </c>
      <c r="U30" s="13">
        <v>1.5</v>
      </c>
      <c r="V30" s="13">
        <v>1.5</v>
      </c>
      <c r="W30" s="13">
        <v>1.5</v>
      </c>
      <c r="X30" s="13">
        <v>1.5</v>
      </c>
      <c r="Y30" s="13">
        <v>1.5</v>
      </c>
      <c r="Z30" s="13">
        <v>1.5</v>
      </c>
      <c r="AA30" s="13">
        <v>1.5</v>
      </c>
      <c r="AB30" s="13">
        <v>1.5</v>
      </c>
    </row>
    <row r="31" spans="1:28" ht="11.25" customHeight="1">
      <c r="A31" s="33"/>
      <c r="C31" s="7" t="s">
        <v>28</v>
      </c>
      <c r="D31" s="12">
        <v>0.06</v>
      </c>
      <c r="E31" s="12">
        <v>0.06</v>
      </c>
      <c r="F31" s="12">
        <v>0.06</v>
      </c>
      <c r="G31" s="12">
        <v>0.06</v>
      </c>
      <c r="H31" s="12">
        <v>0.06</v>
      </c>
      <c r="I31" s="12">
        <v>0.06</v>
      </c>
      <c r="J31" s="12">
        <v>0.06</v>
      </c>
      <c r="K31" s="12">
        <v>0.06</v>
      </c>
      <c r="L31" s="12">
        <v>0.06</v>
      </c>
      <c r="M31" s="12">
        <v>0.06</v>
      </c>
      <c r="N31" s="12">
        <v>0.06</v>
      </c>
      <c r="O31" s="12">
        <v>0.06</v>
      </c>
      <c r="P31" s="12">
        <v>0.06</v>
      </c>
      <c r="Q31" s="12">
        <v>0.06</v>
      </c>
      <c r="R31" s="12">
        <v>0.06</v>
      </c>
      <c r="S31" s="12">
        <v>0.06</v>
      </c>
      <c r="T31" s="12">
        <v>0.06</v>
      </c>
      <c r="U31" s="12">
        <v>0.06</v>
      </c>
      <c r="V31" s="12">
        <v>0.06</v>
      </c>
      <c r="W31" s="12">
        <v>0.06</v>
      </c>
      <c r="X31" s="12">
        <v>0.06</v>
      </c>
      <c r="Y31" s="12">
        <v>0.06</v>
      </c>
      <c r="Z31" s="12">
        <v>0.06</v>
      </c>
      <c r="AA31" s="12">
        <v>0.06</v>
      </c>
      <c r="AB31" s="12">
        <v>0.06</v>
      </c>
    </row>
    <row r="32" spans="1:28" ht="11.25" customHeight="1">
      <c r="A32" s="33"/>
      <c r="C32" s="7" t="s">
        <v>29</v>
      </c>
      <c r="D32" s="12">
        <v>0.08</v>
      </c>
      <c r="E32" s="12">
        <v>0.08</v>
      </c>
      <c r="F32" s="12">
        <v>0.08</v>
      </c>
      <c r="G32" s="12">
        <v>0.08</v>
      </c>
      <c r="H32" s="12">
        <v>0.08</v>
      </c>
      <c r="I32" s="12">
        <v>0.08</v>
      </c>
      <c r="J32" s="4">
        <v>0.08</v>
      </c>
      <c r="K32" s="4">
        <v>0.08</v>
      </c>
      <c r="L32" s="4">
        <v>0.08</v>
      </c>
      <c r="M32" s="41">
        <v>0.08</v>
      </c>
      <c r="N32" s="4">
        <v>0.08</v>
      </c>
      <c r="O32" s="4">
        <v>0.08</v>
      </c>
      <c r="P32" s="4">
        <v>0.08</v>
      </c>
      <c r="Q32" s="4">
        <v>0.08</v>
      </c>
      <c r="R32" s="4">
        <v>0.08</v>
      </c>
      <c r="S32" s="4">
        <v>0.08</v>
      </c>
      <c r="T32" s="4">
        <v>0.08</v>
      </c>
      <c r="U32" s="4">
        <v>0.08</v>
      </c>
      <c r="V32" s="4">
        <v>0.08</v>
      </c>
      <c r="W32" s="4">
        <v>0.08</v>
      </c>
      <c r="X32" s="4">
        <v>0.08</v>
      </c>
      <c r="Y32" s="4">
        <v>0.08</v>
      </c>
      <c r="Z32" s="4">
        <v>0.08</v>
      </c>
      <c r="AA32" s="4">
        <v>0.08</v>
      </c>
      <c r="AB32" s="4">
        <v>0.08</v>
      </c>
    </row>
    <row r="33" spans="1:28" s="28" customFormat="1" ht="11.25" customHeight="1">
      <c r="A33" s="33"/>
      <c r="C33" s="28" t="s">
        <v>30</v>
      </c>
      <c r="D33" s="30">
        <f aca="true" t="shared" si="20" ref="D33:AB33">D31+D30*D32</f>
        <v>0.18</v>
      </c>
      <c r="E33" s="30">
        <f t="shared" si="20"/>
        <v>0.18</v>
      </c>
      <c r="F33" s="30">
        <f t="shared" si="20"/>
        <v>0.18</v>
      </c>
      <c r="G33" s="30">
        <f t="shared" si="20"/>
        <v>0.18</v>
      </c>
      <c r="H33" s="30">
        <f t="shared" si="20"/>
        <v>0.18</v>
      </c>
      <c r="I33" s="30">
        <f t="shared" si="20"/>
        <v>0.18</v>
      </c>
      <c r="J33" s="30">
        <f t="shared" si="20"/>
        <v>0.18</v>
      </c>
      <c r="K33" s="30">
        <f t="shared" si="20"/>
        <v>0.18</v>
      </c>
      <c r="L33" s="30">
        <f t="shared" si="20"/>
        <v>0.18</v>
      </c>
      <c r="M33" s="47">
        <f t="shared" si="20"/>
        <v>0.18</v>
      </c>
      <c r="N33" s="30">
        <f t="shared" si="20"/>
        <v>0.18</v>
      </c>
      <c r="O33" s="30">
        <f t="shared" si="20"/>
        <v>0.18</v>
      </c>
      <c r="P33" s="30">
        <f t="shared" si="20"/>
        <v>0.18</v>
      </c>
      <c r="Q33" s="30">
        <f t="shared" si="20"/>
        <v>0.18</v>
      </c>
      <c r="R33" s="30">
        <f t="shared" si="20"/>
        <v>0.18</v>
      </c>
      <c r="S33" s="30">
        <f t="shared" si="20"/>
        <v>0.18</v>
      </c>
      <c r="T33" s="30">
        <f t="shared" si="20"/>
        <v>0.18</v>
      </c>
      <c r="U33" s="30">
        <f t="shared" si="20"/>
        <v>0.18</v>
      </c>
      <c r="V33" s="30">
        <f t="shared" si="20"/>
        <v>0.18</v>
      </c>
      <c r="W33" s="30">
        <f t="shared" si="20"/>
        <v>0.18</v>
      </c>
      <c r="X33" s="30">
        <f t="shared" si="20"/>
        <v>0.18</v>
      </c>
      <c r="Y33" s="30">
        <f t="shared" si="20"/>
        <v>0.18</v>
      </c>
      <c r="Z33" s="30">
        <f t="shared" si="20"/>
        <v>0.18</v>
      </c>
      <c r="AA33" s="30">
        <f t="shared" si="20"/>
        <v>0.18</v>
      </c>
      <c r="AB33" s="30">
        <f t="shared" si="20"/>
        <v>0.18</v>
      </c>
    </row>
    <row r="34" spans="1:28" ht="11.25" customHeight="1">
      <c r="A34" s="33"/>
      <c r="C34" s="17" t="s">
        <v>31</v>
      </c>
      <c r="D34" s="11">
        <f aca="true" t="shared" si="21" ref="D34:P34">NPV(D33,E28:N28)</f>
        <v>71955.82374451417</v>
      </c>
      <c r="E34" s="11">
        <f t="shared" si="21"/>
        <v>76973.55683793162</v>
      </c>
      <c r="F34" s="11">
        <f t="shared" si="21"/>
        <v>81609.10928094044</v>
      </c>
      <c r="G34" s="11">
        <f t="shared" si="21"/>
        <v>84873.47365217806</v>
      </c>
      <c r="H34" s="11">
        <f t="shared" si="21"/>
        <v>88268.41259826519</v>
      </c>
      <c r="I34" s="11">
        <f t="shared" si="21"/>
        <v>91799.14910219579</v>
      </c>
      <c r="J34" s="11">
        <f t="shared" si="21"/>
        <v>95471.11506628366</v>
      </c>
      <c r="K34" s="11">
        <f t="shared" si="21"/>
        <v>99289.959668935</v>
      </c>
      <c r="L34" s="11">
        <f t="shared" si="21"/>
        <v>103261.55805569238</v>
      </c>
      <c r="M34" s="11">
        <f t="shared" si="21"/>
        <v>107392.02037792011</v>
      </c>
      <c r="N34" s="11">
        <f t="shared" si="21"/>
        <v>111687.70119303693</v>
      </c>
      <c r="O34" s="11">
        <f t="shared" si="21"/>
        <v>116155.20924075843</v>
      </c>
      <c r="P34" s="11">
        <f t="shared" si="21"/>
        <v>120801.41761038876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1.25" customHeight="1">
      <c r="A35" s="33"/>
      <c r="C35" s="17" t="s">
        <v>32</v>
      </c>
      <c r="D35" s="11">
        <f aca="true" t="shared" si="22" ref="D35:P35">O28/(D33-$O$4)/(1+D33)^10</f>
        <v>29754.89156717794</v>
      </c>
      <c r="E35" s="11">
        <f t="shared" si="22"/>
        <v>30945.087229865083</v>
      </c>
      <c r="F35" s="11">
        <f t="shared" si="22"/>
        <v>32182.89071905969</v>
      </c>
      <c r="G35" s="11">
        <f t="shared" si="22"/>
        <v>33470.20634782207</v>
      </c>
      <c r="H35" s="11">
        <f t="shared" si="22"/>
        <v>34809.01460173495</v>
      </c>
      <c r="I35" s="11">
        <f t="shared" si="22"/>
        <v>36201.37518580434</v>
      </c>
      <c r="J35" s="11">
        <f t="shared" si="22"/>
        <v>37649.43019323651</v>
      </c>
      <c r="K35" s="11">
        <f t="shared" si="22"/>
        <v>39155.40740096596</v>
      </c>
      <c r="L35" s="11">
        <f t="shared" si="22"/>
        <v>40721.6236970046</v>
      </c>
      <c r="M35" s="11">
        <f t="shared" si="22"/>
        <v>42350.48864488478</v>
      </c>
      <c r="N35" s="11">
        <f t="shared" si="22"/>
        <v>44044.508190680186</v>
      </c>
      <c r="O35" s="11">
        <f t="shared" si="22"/>
        <v>45806.288518307374</v>
      </c>
      <c r="P35" s="11">
        <f t="shared" si="22"/>
        <v>47638.540059039675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28" customFormat="1" ht="11.25" customHeight="1">
      <c r="A36" s="33"/>
      <c r="C36" s="36" t="s">
        <v>33</v>
      </c>
      <c r="D36" s="59">
        <f aca="true" t="shared" si="23" ref="D36:P36">D34+D35</f>
        <v>101710.71531169211</v>
      </c>
      <c r="E36" s="59">
        <f t="shared" si="23"/>
        <v>107918.6440677967</v>
      </c>
      <c r="F36" s="59">
        <f t="shared" si="23"/>
        <v>113792.00000000013</v>
      </c>
      <c r="G36" s="59">
        <f t="shared" si="23"/>
        <v>118343.68000000014</v>
      </c>
      <c r="H36" s="59">
        <f t="shared" si="23"/>
        <v>123077.42720000014</v>
      </c>
      <c r="I36" s="59">
        <f t="shared" si="23"/>
        <v>128000.52428800013</v>
      </c>
      <c r="J36" s="59">
        <f t="shared" si="23"/>
        <v>133120.54525952018</v>
      </c>
      <c r="K36" s="59">
        <f t="shared" si="23"/>
        <v>138445.36706990097</v>
      </c>
      <c r="L36" s="59">
        <f t="shared" si="23"/>
        <v>143983.18175269698</v>
      </c>
      <c r="M36" s="59">
        <f t="shared" si="23"/>
        <v>149742.5090228049</v>
      </c>
      <c r="N36" s="59">
        <f t="shared" si="23"/>
        <v>155732.20938371713</v>
      </c>
      <c r="O36" s="59">
        <f t="shared" si="23"/>
        <v>161961.4977590658</v>
      </c>
      <c r="P36" s="59">
        <f t="shared" si="23"/>
        <v>168439.95766942843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1.25" customHeight="1" hidden="1">
      <c r="A37" s="33"/>
      <c r="C37" s="7" t="s">
        <v>35</v>
      </c>
      <c r="D37" s="11">
        <f aca="true" t="shared" si="24" ref="D37:AB37">D12</f>
        <v>45204.718139842735</v>
      </c>
      <c r="E37" s="11">
        <f t="shared" si="24"/>
        <v>47884.95846069959</v>
      </c>
      <c r="F37" s="11">
        <f t="shared" si="24"/>
        <v>50430.28257775976</v>
      </c>
      <c r="G37" s="11">
        <f t="shared" si="24"/>
        <v>52447.493880870126</v>
      </c>
      <c r="H37" s="11">
        <f t="shared" si="24"/>
        <v>54545.393636104935</v>
      </c>
      <c r="I37" s="11">
        <f t="shared" si="24"/>
        <v>56727.20938154913</v>
      </c>
      <c r="J37" s="11">
        <f t="shared" si="24"/>
        <v>58996.2977568111</v>
      </c>
      <c r="K37" s="11">
        <f t="shared" si="24"/>
        <v>61356.14966708355</v>
      </c>
      <c r="L37" s="11">
        <f t="shared" si="24"/>
        <v>63810.39565376689</v>
      </c>
      <c r="M37" s="43">
        <f t="shared" si="24"/>
        <v>66362.81147991757</v>
      </c>
      <c r="N37" s="11">
        <f t="shared" si="24"/>
        <v>69017.32393911427</v>
      </c>
      <c r="O37" s="11">
        <f t="shared" si="24"/>
        <v>71778.01689667885</v>
      </c>
      <c r="P37" s="11">
        <f t="shared" si="24"/>
        <v>74649.13757254601</v>
      </c>
      <c r="Q37" s="11">
        <f t="shared" si="24"/>
        <v>77635.10307544786</v>
      </c>
      <c r="R37" s="11">
        <f t="shared" si="24"/>
        <v>80740.50719846577</v>
      </c>
      <c r="S37" s="11">
        <f t="shared" si="24"/>
        <v>83970.12748640441</v>
      </c>
      <c r="T37" s="11">
        <f t="shared" si="24"/>
        <v>87328.93258586059</v>
      </c>
      <c r="U37" s="11">
        <f t="shared" si="24"/>
        <v>90822.08988929502</v>
      </c>
      <c r="V37" s="11">
        <f t="shared" si="24"/>
        <v>94454.97348486683</v>
      </c>
      <c r="W37" s="11">
        <f t="shared" si="24"/>
        <v>98233.1724242615</v>
      </c>
      <c r="X37" s="11">
        <f t="shared" si="24"/>
        <v>102162.49932123197</v>
      </c>
      <c r="Y37" s="11">
        <f t="shared" si="24"/>
        <v>106248.99929408125</v>
      </c>
      <c r="Z37" s="11">
        <f t="shared" si="24"/>
        <v>110498.9592658445</v>
      </c>
      <c r="AA37" s="11">
        <f t="shared" si="24"/>
        <v>114918.91763647829</v>
      </c>
      <c r="AB37" s="11">
        <f t="shared" si="24"/>
        <v>119515.67434193743</v>
      </c>
    </row>
    <row r="38" spans="1:28" ht="11.25" customHeight="1" hidden="1">
      <c r="A38" s="33"/>
      <c r="C38" s="7" t="s">
        <v>36</v>
      </c>
      <c r="D38" s="20">
        <v>0.09</v>
      </c>
      <c r="E38" s="20">
        <v>0.09</v>
      </c>
      <c r="F38" s="20">
        <v>0.09</v>
      </c>
      <c r="G38" s="20">
        <v>0.09</v>
      </c>
      <c r="H38" s="20">
        <v>0.09</v>
      </c>
      <c r="I38" s="20">
        <v>0.09</v>
      </c>
      <c r="J38" s="20">
        <v>0.09</v>
      </c>
      <c r="K38" s="20">
        <v>0.09</v>
      </c>
      <c r="L38" s="20">
        <v>0.09</v>
      </c>
      <c r="M38" s="20">
        <v>0.09</v>
      </c>
      <c r="N38" s="20">
        <v>0.09</v>
      </c>
      <c r="O38" s="20">
        <v>0.09</v>
      </c>
      <c r="P38" s="20">
        <v>0.09</v>
      </c>
      <c r="Q38" s="20">
        <v>0.09</v>
      </c>
      <c r="R38" s="20">
        <v>0.09</v>
      </c>
      <c r="S38" s="20">
        <v>0.09</v>
      </c>
      <c r="T38" s="20">
        <v>0.09</v>
      </c>
      <c r="U38" s="20">
        <v>0.09</v>
      </c>
      <c r="V38" s="20">
        <v>0.09</v>
      </c>
      <c r="W38" s="20">
        <v>0.09</v>
      </c>
      <c r="X38" s="20">
        <v>0.09</v>
      </c>
      <c r="Y38" s="20">
        <v>0.09</v>
      </c>
      <c r="Z38" s="20">
        <v>0.09</v>
      </c>
      <c r="AA38" s="20">
        <v>0.09</v>
      </c>
      <c r="AB38" s="20">
        <v>0.09</v>
      </c>
    </row>
    <row r="39" spans="1:28" ht="11.25" customHeight="1" hidden="1">
      <c r="A39" s="33"/>
      <c r="D39"/>
      <c r="E39" s="9"/>
      <c r="F39" s="9"/>
      <c r="G39" s="9"/>
      <c r="H39" s="9"/>
      <c r="I39" s="9"/>
      <c r="J39" s="1"/>
      <c r="K39" s="1"/>
      <c r="L39" s="1"/>
      <c r="M39" s="3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1.25" customHeight="1" hidden="1">
      <c r="A40" s="33"/>
      <c r="C40" s="17" t="s">
        <v>39</v>
      </c>
      <c r="D40" s="9"/>
      <c r="E40" s="9">
        <f>D37*D38*$H$3</f>
        <v>1423.948621405046</v>
      </c>
      <c r="F40" s="9">
        <f aca="true" t="shared" si="25" ref="F40:AB40">E37*E38*$H$3</f>
        <v>1508.3761915120372</v>
      </c>
      <c r="G40" s="9">
        <f t="shared" si="25"/>
        <v>1588.5539011994324</v>
      </c>
      <c r="H40" s="9">
        <f t="shared" si="25"/>
        <v>1652.096057247409</v>
      </c>
      <c r="I40" s="9">
        <f t="shared" si="25"/>
        <v>1718.1798995373053</v>
      </c>
      <c r="J40" s="9">
        <f t="shared" si="25"/>
        <v>1786.9070955187976</v>
      </c>
      <c r="K40" s="9">
        <f t="shared" si="25"/>
        <v>1858.3833793395493</v>
      </c>
      <c r="L40" s="9">
        <f t="shared" si="25"/>
        <v>1932.7187145131315</v>
      </c>
      <c r="M40" s="9">
        <f t="shared" si="25"/>
        <v>2010.027463093657</v>
      </c>
      <c r="N40" s="9">
        <f t="shared" si="25"/>
        <v>2090.428561617403</v>
      </c>
      <c r="O40" s="9">
        <f t="shared" si="25"/>
        <v>2174.0457040820993</v>
      </c>
      <c r="P40" s="9">
        <f t="shared" si="25"/>
        <v>2261.0075322453836</v>
      </c>
      <c r="Q40" s="9">
        <f t="shared" si="25"/>
        <v>2351.447833535199</v>
      </c>
      <c r="R40" s="9">
        <f t="shared" si="25"/>
        <v>2445.505746876607</v>
      </c>
      <c r="S40" s="9">
        <f t="shared" si="25"/>
        <v>2543.3259767516715</v>
      </c>
      <c r="T40" s="9">
        <f t="shared" si="25"/>
        <v>2645.0590158217387</v>
      </c>
      <c r="U40" s="9">
        <f t="shared" si="25"/>
        <v>2750.8613764546085</v>
      </c>
      <c r="V40" s="9">
        <f t="shared" si="25"/>
        <v>2860.895831512793</v>
      </c>
      <c r="W40" s="9">
        <f t="shared" si="25"/>
        <v>2975.331664773305</v>
      </c>
      <c r="X40" s="9">
        <f t="shared" si="25"/>
        <v>3094.3449313642373</v>
      </c>
      <c r="Y40" s="9">
        <f t="shared" si="25"/>
        <v>3218.1187286188065</v>
      </c>
      <c r="Z40" s="9">
        <f t="shared" si="25"/>
        <v>3346.8434777635593</v>
      </c>
      <c r="AA40" s="9">
        <f t="shared" si="25"/>
        <v>3480.7172168741013</v>
      </c>
      <c r="AB40" s="9">
        <f t="shared" si="25"/>
        <v>3619.9459055490656</v>
      </c>
    </row>
    <row r="41" spans="1:28" ht="11.25" customHeight="1" hidden="1">
      <c r="A41" s="33"/>
      <c r="C41" s="17" t="s">
        <v>34</v>
      </c>
      <c r="D41" s="11">
        <f aca="true" t="shared" si="26" ref="D41:AB41">NPV(D33,E40:N40)</f>
        <v>7472.1126589600535</v>
      </c>
      <c r="E41" s="11">
        <f t="shared" si="26"/>
        <v>7808.527199664079</v>
      </c>
      <c r="F41" s="11">
        <f t="shared" si="26"/>
        <v>8137.6841029276875</v>
      </c>
      <c r="G41" s="11">
        <f t="shared" si="26"/>
        <v>8463.191467044795</v>
      </c>
      <c r="H41" s="11">
        <f t="shared" si="26"/>
        <v>8801.719125726586</v>
      </c>
      <c r="I41" s="11">
        <f t="shared" si="26"/>
        <v>9153.78789075565</v>
      </c>
      <c r="J41" s="11">
        <f t="shared" si="26"/>
        <v>9519.939406385874</v>
      </c>
      <c r="K41" s="11">
        <f t="shared" si="26"/>
        <v>9900.73698264131</v>
      </c>
      <c r="L41" s="11">
        <f t="shared" si="26"/>
        <v>10296.766461946965</v>
      </c>
      <c r="M41" s="11">
        <f t="shared" si="26"/>
        <v>10708.637120424844</v>
      </c>
      <c r="N41" s="11">
        <f t="shared" si="26"/>
        <v>11136.982605241838</v>
      </c>
      <c r="O41" s="11">
        <f t="shared" si="26"/>
        <v>11582.461909451513</v>
      </c>
      <c r="P41" s="11">
        <f t="shared" si="26"/>
        <v>12045.760385829575</v>
      </c>
      <c r="Q41" s="11">
        <f t="shared" si="26"/>
        <v>12527.590801262757</v>
      </c>
      <c r="R41" s="11">
        <f t="shared" si="26"/>
        <v>13028.694433313269</v>
      </c>
      <c r="S41" s="11">
        <f t="shared" si="26"/>
        <v>12830.533454557986</v>
      </c>
      <c r="T41" s="11">
        <f t="shared" si="26"/>
        <v>12494.970460556682</v>
      </c>
      <c r="U41" s="11">
        <f t="shared" si="26"/>
        <v>11993.203767002276</v>
      </c>
      <c r="V41" s="11">
        <f t="shared" si="26"/>
        <v>11291.084613549892</v>
      </c>
      <c r="W41" s="11">
        <f t="shared" si="26"/>
        <v>10348.148179215568</v>
      </c>
      <c r="X41" s="11">
        <f t="shared" si="26"/>
        <v>9116.469920110134</v>
      </c>
      <c r="Y41" s="11">
        <f t="shared" si="26"/>
        <v>7539.315777111149</v>
      </c>
      <c r="Z41" s="11">
        <f t="shared" si="26"/>
        <v>5549.549139227596</v>
      </c>
      <c r="AA41" s="11">
        <f t="shared" si="26"/>
        <v>3067.7507674144626</v>
      </c>
      <c r="AB41" s="11">
        <f t="shared" si="26"/>
        <v>0</v>
      </c>
    </row>
    <row r="42" spans="1:28" ht="11.25" customHeight="1" hidden="1">
      <c r="A42" s="33"/>
      <c r="C42" s="17" t="s">
        <v>32</v>
      </c>
      <c r="D42" s="11">
        <f aca="true" t="shared" si="27" ref="D42:AB42">O40/(D33-$O$4)/(1+D33)^10</f>
        <v>2967.020596401866</v>
      </c>
      <c r="E42" s="11">
        <f t="shared" si="27"/>
        <v>3085.701420257941</v>
      </c>
      <c r="F42" s="11">
        <f t="shared" si="27"/>
        <v>3209.129477068259</v>
      </c>
      <c r="G42" s="11">
        <f t="shared" si="27"/>
        <v>3337.4946561509896</v>
      </c>
      <c r="H42" s="11">
        <f t="shared" si="27"/>
        <v>3470.994442397029</v>
      </c>
      <c r="I42" s="11">
        <f t="shared" si="27"/>
        <v>3609.834220092911</v>
      </c>
      <c r="J42" s="11">
        <f t="shared" si="27"/>
        <v>3754.227588896628</v>
      </c>
      <c r="K42" s="11">
        <f t="shared" si="27"/>
        <v>3904.396692452493</v>
      </c>
      <c r="L42" s="11">
        <f t="shared" si="27"/>
        <v>4060.5725601505933</v>
      </c>
      <c r="M42" s="11">
        <f t="shared" si="27"/>
        <v>4222.995462556617</v>
      </c>
      <c r="N42" s="11">
        <f t="shared" si="27"/>
        <v>4391.915281058881</v>
      </c>
      <c r="O42" s="11">
        <f t="shared" si="27"/>
        <v>4567.591892301238</v>
      </c>
      <c r="P42" s="11">
        <f t="shared" si="27"/>
        <v>4750.295567993287</v>
      </c>
      <c r="Q42" s="11">
        <f t="shared" si="27"/>
        <v>4940.307390713018</v>
      </c>
      <c r="R42" s="11">
        <f t="shared" si="27"/>
        <v>0</v>
      </c>
      <c r="S42" s="11">
        <f t="shared" si="27"/>
        <v>0</v>
      </c>
      <c r="T42" s="11">
        <f t="shared" si="27"/>
        <v>0</v>
      </c>
      <c r="U42" s="11">
        <f t="shared" si="27"/>
        <v>0</v>
      </c>
      <c r="V42" s="11">
        <f t="shared" si="27"/>
        <v>0</v>
      </c>
      <c r="W42" s="11">
        <f t="shared" si="27"/>
        <v>0</v>
      </c>
      <c r="X42" s="11">
        <f t="shared" si="27"/>
        <v>0</v>
      </c>
      <c r="Y42" s="11">
        <f t="shared" si="27"/>
        <v>0</v>
      </c>
      <c r="Z42" s="11">
        <f t="shared" si="27"/>
        <v>0</v>
      </c>
      <c r="AA42" s="11">
        <f t="shared" si="27"/>
        <v>0</v>
      </c>
      <c r="AB42" s="11">
        <f t="shared" si="27"/>
        <v>0</v>
      </c>
    </row>
    <row r="43" spans="1:28" ht="11.25" customHeight="1">
      <c r="A43" s="33"/>
      <c r="C43" s="17" t="s">
        <v>40</v>
      </c>
      <c r="D43" s="10">
        <f aca="true" t="shared" si="28" ref="D43:AA43">(D41+D42)*(1+D33)/(1+D38)</f>
        <v>11301.080037914737</v>
      </c>
      <c r="E43" s="10">
        <f t="shared" si="28"/>
        <v>11793.752083952277</v>
      </c>
      <c r="F43" s="10">
        <f t="shared" si="28"/>
        <v>12283.706444399279</v>
      </c>
      <c r="G43" s="10">
        <f t="shared" si="28"/>
        <v>12775.054702175252</v>
      </c>
      <c r="H43" s="10">
        <f t="shared" si="28"/>
        <v>13286.05689026226</v>
      </c>
      <c r="I43" s="10">
        <f t="shared" si="28"/>
        <v>13817.499165872752</v>
      </c>
      <c r="J43" s="10">
        <f t="shared" si="28"/>
        <v>14370.199132507661</v>
      </c>
      <c r="K43" s="10">
        <f t="shared" si="28"/>
        <v>14945.007097807968</v>
      </c>
      <c r="L43" s="10">
        <f t="shared" si="28"/>
        <v>15542.807381720291</v>
      </c>
      <c r="M43" s="10">
        <f t="shared" si="28"/>
        <v>16164.519676989103</v>
      </c>
      <c r="N43" s="10">
        <f t="shared" si="28"/>
        <v>16811.100464068662</v>
      </c>
      <c r="O43" s="10">
        <f t="shared" si="28"/>
        <v>17483.544482631416</v>
      </c>
      <c r="P43" s="10">
        <f t="shared" si="28"/>
        <v>18182.886261936677</v>
      </c>
      <c r="Q43" s="10">
        <f t="shared" si="28"/>
        <v>18910.201712414142</v>
      </c>
      <c r="R43" s="10">
        <f t="shared" si="28"/>
        <v>14104.458193862069</v>
      </c>
      <c r="S43" s="10">
        <f t="shared" si="28"/>
        <v>13889.935299429744</v>
      </c>
      <c r="T43" s="10">
        <f t="shared" si="28"/>
        <v>13526.665269226498</v>
      </c>
      <c r="U43" s="10">
        <f t="shared" si="28"/>
        <v>12983.468298222646</v>
      </c>
      <c r="V43" s="10">
        <f t="shared" si="28"/>
        <v>12223.376003659516</v>
      </c>
      <c r="W43" s="10">
        <f t="shared" si="28"/>
        <v>11202.582432545292</v>
      </c>
      <c r="X43" s="10">
        <f t="shared" si="28"/>
        <v>9869.205968559594</v>
      </c>
      <c r="Y43" s="10">
        <f t="shared" si="28"/>
        <v>8161.828088982711</v>
      </c>
      <c r="Z43" s="10">
        <f t="shared" si="28"/>
        <v>6007.768792925287</v>
      </c>
      <c r="AA43" s="10">
        <f t="shared" si="28"/>
        <v>3321.0512894945555</v>
      </c>
      <c r="AB43" s="9">
        <f>AB41+AB42</f>
        <v>0</v>
      </c>
    </row>
    <row r="44" spans="1:28" ht="11.25" customHeight="1" thickBot="1">
      <c r="A44" s="33"/>
      <c r="C44" s="31" t="s">
        <v>41</v>
      </c>
      <c r="D44" s="14">
        <f aca="true" t="shared" si="29" ref="D44:AB44">D43+D36</f>
        <v>113011.79534960685</v>
      </c>
      <c r="E44" s="14">
        <f t="shared" si="29"/>
        <v>119712.39615174898</v>
      </c>
      <c r="F44" s="14">
        <f t="shared" si="29"/>
        <v>126075.7064443994</v>
      </c>
      <c r="G44" s="14">
        <f t="shared" si="29"/>
        <v>131118.7347021754</v>
      </c>
      <c r="H44" s="14">
        <f t="shared" si="29"/>
        <v>136363.48409026238</v>
      </c>
      <c r="I44" s="11">
        <f t="shared" si="29"/>
        <v>141818.02345387288</v>
      </c>
      <c r="J44" s="11">
        <f t="shared" si="29"/>
        <v>147490.74439202785</v>
      </c>
      <c r="K44" s="11">
        <f t="shared" si="29"/>
        <v>153390.37416770894</v>
      </c>
      <c r="L44" s="11">
        <f t="shared" si="29"/>
        <v>159525.98913441726</v>
      </c>
      <c r="M44" s="11">
        <f t="shared" si="29"/>
        <v>165907.028699794</v>
      </c>
      <c r="N44" s="11">
        <f t="shared" si="29"/>
        <v>172543.3098477858</v>
      </c>
      <c r="O44" s="11">
        <f t="shared" si="29"/>
        <v>179445.0422416972</v>
      </c>
      <c r="P44" s="11">
        <f t="shared" si="29"/>
        <v>186622.84393136512</v>
      </c>
      <c r="Q44" s="11">
        <f t="shared" si="29"/>
        <v>18910.201712414142</v>
      </c>
      <c r="R44" s="11">
        <f t="shared" si="29"/>
        <v>14104.458193862069</v>
      </c>
      <c r="S44" s="11">
        <f t="shared" si="29"/>
        <v>13889.935299429744</v>
      </c>
      <c r="T44" s="11">
        <f t="shared" si="29"/>
        <v>13526.665269226498</v>
      </c>
      <c r="U44" s="11">
        <f t="shared" si="29"/>
        <v>12983.468298222646</v>
      </c>
      <c r="V44" s="11">
        <f t="shared" si="29"/>
        <v>12223.376003659516</v>
      </c>
      <c r="W44" s="11">
        <f t="shared" si="29"/>
        <v>11202.582432545292</v>
      </c>
      <c r="X44" s="11">
        <f t="shared" si="29"/>
        <v>9869.205968559594</v>
      </c>
      <c r="Y44" s="11">
        <f t="shared" si="29"/>
        <v>8161.828088982711</v>
      </c>
      <c r="Z44" s="11">
        <f t="shared" si="29"/>
        <v>6007.768792925287</v>
      </c>
      <c r="AA44" s="11">
        <f t="shared" si="29"/>
        <v>3321.0512894945555</v>
      </c>
      <c r="AB44" s="11">
        <f t="shared" si="29"/>
        <v>0</v>
      </c>
    </row>
    <row r="45" spans="1:28" ht="11.25" customHeight="1" thickBot="1">
      <c r="A45" s="33"/>
      <c r="B45" s="7" t="s">
        <v>37</v>
      </c>
      <c r="C45" s="49" t="s">
        <v>38</v>
      </c>
      <c r="D45" s="58">
        <f aca="true" t="shared" si="30" ref="D45:AB45">D44-D37</f>
        <v>67807.07720976412</v>
      </c>
      <c r="E45" s="51">
        <f t="shared" si="30"/>
        <v>71827.43769104939</v>
      </c>
      <c r="F45" s="51">
        <f t="shared" si="30"/>
        <v>75645.42386663964</v>
      </c>
      <c r="G45" s="51">
        <f t="shared" si="30"/>
        <v>78671.24082130527</v>
      </c>
      <c r="H45" s="51">
        <f t="shared" si="30"/>
        <v>81818.09045415744</v>
      </c>
      <c r="I45" s="51">
        <f t="shared" si="30"/>
        <v>85090.81407232376</v>
      </c>
      <c r="J45" s="51">
        <f t="shared" si="30"/>
        <v>88494.44663521674</v>
      </c>
      <c r="K45" s="51">
        <f t="shared" si="30"/>
        <v>92034.2245006254</v>
      </c>
      <c r="L45" s="51">
        <f t="shared" si="30"/>
        <v>95715.59348065036</v>
      </c>
      <c r="M45" s="51">
        <f t="shared" si="30"/>
        <v>99544.21721987643</v>
      </c>
      <c r="N45" s="51">
        <f t="shared" si="30"/>
        <v>103525.98590867153</v>
      </c>
      <c r="O45" s="51">
        <f t="shared" si="30"/>
        <v>107667.02534501835</v>
      </c>
      <c r="P45" s="51">
        <f t="shared" si="30"/>
        <v>111973.70635881911</v>
      </c>
      <c r="Q45" s="51">
        <f t="shared" si="30"/>
        <v>-58724.901363033714</v>
      </c>
      <c r="R45" s="51">
        <f t="shared" si="30"/>
        <v>-66636.0490046037</v>
      </c>
      <c r="S45" s="51">
        <f t="shared" si="30"/>
        <v>-70080.19218697466</v>
      </c>
      <c r="T45" s="51">
        <f t="shared" si="30"/>
        <v>-73802.2673166341</v>
      </c>
      <c r="U45" s="51">
        <f t="shared" si="30"/>
        <v>-77838.62159107237</v>
      </c>
      <c r="V45" s="51">
        <f t="shared" si="30"/>
        <v>-82231.59748120731</v>
      </c>
      <c r="W45" s="51">
        <f t="shared" si="30"/>
        <v>-87030.5899917162</v>
      </c>
      <c r="X45" s="51">
        <f t="shared" si="30"/>
        <v>-92293.29335267238</v>
      </c>
      <c r="Y45" s="51">
        <f t="shared" si="30"/>
        <v>-98087.17120509854</v>
      </c>
      <c r="Z45" s="51">
        <f t="shared" si="30"/>
        <v>-104491.19047291922</v>
      </c>
      <c r="AA45" s="51">
        <f t="shared" si="30"/>
        <v>-111597.86634698373</v>
      </c>
      <c r="AB45" s="51">
        <f t="shared" si="30"/>
        <v>-119515.67434193743</v>
      </c>
    </row>
    <row r="46" spans="1:2" ht="10.5" customHeight="1">
      <c r="A46" s="33"/>
      <c r="B46" s="12">
        <f>H3</f>
        <v>0.35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2001-07-17T10:28:51Z</dcterms:created>
  <dcterms:modified xsi:type="dcterms:W3CDTF">2004-03-09T12:34:36Z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1402096993</vt:i4>
  </property>
  <property fmtid="{D5CDD505-2E9C-101B-9397-08002B2CF9AE}" pid="4" name="_EmailSubje">
    <vt:lpwstr>Cambiar estas tablas cap 21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