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45" windowWidth="9915" windowHeight="5640" activeTab="0"/>
  </bookViews>
  <sheets>
    <sheet name="21.11" sheetId="1" r:id="rId1"/>
  </sheets>
  <definedNames>
    <definedName name="_xlnm.Print_Area">'21.11'!$A$1:$P$47</definedName>
  </definedNames>
  <calcPr fullCalcOnLoad="1"/>
</workbook>
</file>

<file path=xl/sharedStrings.xml><?xml version="1.0" encoding="utf-8"?>
<sst xmlns="http://schemas.openxmlformats.org/spreadsheetml/2006/main" count="46" uniqueCount="44">
  <si>
    <t>Fórmulas para valorar empresas</t>
  </si>
  <si>
    <t>Ejemplo Inselbag</t>
  </si>
  <si>
    <t>Crecimiento = 4% tras año 3</t>
  </si>
  <si>
    <t>D =</t>
  </si>
  <si>
    <t xml:space="preserve">CRECIMIENTO = </t>
  </si>
  <si>
    <t>imp =</t>
  </si>
  <si>
    <t>G=</t>
  </si>
  <si>
    <t>30% Vtas</t>
  </si>
  <si>
    <t>Activo fijo bruto</t>
  </si>
  <si>
    <t xml:space="preserve"> - amort acumulada</t>
  </si>
  <si>
    <t>Activo fijo neto</t>
  </si>
  <si>
    <t>TOTAL ACTIVO</t>
  </si>
  <si>
    <t>Deuda</t>
  </si>
  <si>
    <t>Capital (valor contable)</t>
  </si>
  <si>
    <t>TOTAL PASIVO</t>
  </si>
  <si>
    <t>NOF</t>
  </si>
  <si>
    <t>∆ NOF</t>
  </si>
  <si>
    <t>Cuenta de resultados (millones)</t>
  </si>
  <si>
    <t>Amortización</t>
  </si>
  <si>
    <t>Margen</t>
  </si>
  <si>
    <t>Intereses</t>
  </si>
  <si>
    <t>BAT</t>
  </si>
  <si>
    <t>Impuestos</t>
  </si>
  <si>
    <t>BDT</t>
  </si>
  <si>
    <t xml:space="preserve"> + Amortización</t>
  </si>
  <si>
    <t xml:space="preserve"> + ∆ Deuda</t>
  </si>
  <si>
    <t xml:space="preserve"> - ∆ NOF</t>
  </si>
  <si>
    <t xml:space="preserve"> - Inversiones</t>
  </si>
  <si>
    <t>CF acciones = Dividendos</t>
  </si>
  <si>
    <t>FCF</t>
  </si>
  <si>
    <t>Beta U</t>
  </si>
  <si>
    <t>Rf</t>
  </si>
  <si>
    <t>Rm - Rf</t>
  </si>
  <si>
    <t>Ku</t>
  </si>
  <si>
    <t>VAN (Ku;FCF) 1-10</t>
  </si>
  <si>
    <t>VAN 11-</t>
  </si>
  <si>
    <t>Vu = VAN (Ku;FCF)</t>
  </si>
  <si>
    <t>VAN 1-10</t>
  </si>
  <si>
    <t>D</t>
  </si>
  <si>
    <t>Kd</t>
  </si>
  <si>
    <t>D T Ku</t>
  </si>
  <si>
    <t>VAN(Ku;DTKu) = VTS</t>
  </si>
  <si>
    <t>VTS + Vu</t>
  </si>
  <si>
    <t>E = Vu + VTS - D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</si>
</sst>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000"/>
    <numFmt numFmtId="181" formatCode="0.0000%"/>
    <numFmt numFmtId="182" formatCode="0.0000"/>
    <numFmt numFmtId="183" formatCode="0.0000000"/>
    <numFmt numFmtId="184" formatCode="0.000%"/>
    <numFmt numFmtId="185" formatCode="#,##0.0"/>
  </numFmts>
  <fonts count="13">
    <font>
      <sz val="9"/>
      <color indexed="8"/>
      <name val="Tms Rmn"/>
      <family val="0"/>
    </font>
    <font>
      <b/>
      <sz val="10"/>
      <color indexed="8"/>
      <name val="Geneva"/>
      <family val="0"/>
    </font>
    <font>
      <i/>
      <sz val="10"/>
      <color indexed="8"/>
      <name val="Geneva"/>
      <family val="0"/>
    </font>
    <font>
      <b/>
      <i/>
      <sz val="10"/>
      <color indexed="8"/>
      <name val="Geneva"/>
      <family val="0"/>
    </font>
    <font>
      <b/>
      <i/>
      <sz val="9"/>
      <color indexed="8"/>
      <name val="Tms Rmn"/>
      <family val="0"/>
    </font>
    <font>
      <i/>
      <sz val="9"/>
      <color indexed="8"/>
      <name val="Tms Rmn"/>
      <family val="0"/>
    </font>
    <font>
      <b/>
      <sz val="9"/>
      <color indexed="8"/>
      <name val="Tms Rmn"/>
      <family val="0"/>
    </font>
    <font>
      <b/>
      <sz val="10"/>
      <color indexed="8"/>
      <name val="Tms Rmn"/>
      <family val="0"/>
    </font>
    <font>
      <u val="single"/>
      <sz val="9"/>
      <color indexed="12"/>
      <name val="Tms Rmn"/>
      <family val="0"/>
    </font>
    <font>
      <u val="single"/>
      <sz val="9"/>
      <color indexed="36"/>
      <name val="Tms Rmn"/>
      <family val="0"/>
    </font>
    <font>
      <sz val="10"/>
      <color indexed="8"/>
      <name val="Tms Rmn"/>
      <family val="0"/>
    </font>
    <font>
      <sz val="8"/>
      <color indexed="8"/>
      <name val="Tms Rmn"/>
      <family val="0"/>
    </font>
    <font>
      <b/>
      <sz val="8"/>
      <color indexed="8"/>
      <name val="Tms Rm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10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10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10" fontId="4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9" fontId="5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10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9" fontId="6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4" fontId="0" fillId="0" borderId="1" xfId="0" applyNumberFormat="1" applyBorder="1" applyAlignment="1">
      <alignment horizontal="right"/>
    </xf>
    <xf numFmtId="4" fontId="0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10" fontId="4" fillId="0" borderId="1" xfId="0" applyNumberFormat="1" applyFont="1" applyBorder="1" applyAlignment="1">
      <alignment horizontal="right"/>
    </xf>
    <xf numFmtId="10" fontId="6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 horizontal="right"/>
    </xf>
    <xf numFmtId="1" fontId="0" fillId="0" borderId="2" xfId="0" applyNumberFormat="1" applyFont="1" applyBorder="1" applyAlignment="1">
      <alignment/>
    </xf>
    <xf numFmtId="10" fontId="4" fillId="0" borderId="2" xfId="0" applyNumberFormat="1" applyFont="1" applyBorder="1" applyAlignment="1">
      <alignment horizontal="left"/>
    </xf>
    <xf numFmtId="0" fontId="4" fillId="0" borderId="2" xfId="0" applyFont="1" applyBorder="1" applyAlignment="1">
      <alignment horizontal="right"/>
    </xf>
    <xf numFmtId="10" fontId="4" fillId="0" borderId="2" xfId="0" applyNumberFormat="1" applyFont="1" applyBorder="1" applyAlignment="1">
      <alignment horizontal="right"/>
    </xf>
    <xf numFmtId="1" fontId="6" fillId="0" borderId="2" xfId="0" applyNumberFormat="1" applyFont="1" applyBorder="1" applyAlignment="1">
      <alignment/>
    </xf>
    <xf numFmtId="10" fontId="4" fillId="0" borderId="3" xfId="0" applyNumberFormat="1" applyFont="1" applyBorder="1" applyAlignment="1">
      <alignment horizontal="right"/>
    </xf>
    <xf numFmtId="1" fontId="6" fillId="0" borderId="3" xfId="0" applyNumberFormat="1" applyFont="1" applyBorder="1" applyAlignment="1">
      <alignment/>
    </xf>
    <xf numFmtId="0" fontId="4" fillId="0" borderId="4" xfId="0" applyFont="1" applyBorder="1" applyAlignment="1">
      <alignment horizontal="right"/>
    </xf>
    <xf numFmtId="10" fontId="4" fillId="0" borderId="5" xfId="0" applyNumberFormat="1" applyFont="1" applyBorder="1" applyAlignment="1">
      <alignment horizontal="left"/>
    </xf>
    <xf numFmtId="3" fontId="6" fillId="0" borderId="6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3" fontId="7" fillId="0" borderId="2" xfId="0" applyNumberFormat="1" applyFont="1" applyBorder="1" applyAlignment="1">
      <alignment/>
    </xf>
    <xf numFmtId="0" fontId="7" fillId="0" borderId="7" xfId="0" applyFont="1" applyBorder="1" applyAlignment="1">
      <alignment horizontal="left"/>
    </xf>
    <xf numFmtId="3" fontId="10" fillId="0" borderId="8" xfId="0" applyNumberFormat="1" applyFont="1" applyBorder="1" applyAlignment="1">
      <alignment/>
    </xf>
    <xf numFmtId="3" fontId="10" fillId="0" borderId="9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185" fontId="10" fillId="0" borderId="0" xfId="0" applyNumberFormat="1" applyFont="1" applyBorder="1" applyAlignment="1">
      <alignment/>
    </xf>
    <xf numFmtId="185" fontId="10" fillId="0" borderId="11" xfId="0" applyNumberFormat="1" applyFont="1" applyBorder="1" applyAlignment="1">
      <alignment/>
    </xf>
    <xf numFmtId="0" fontId="7" fillId="0" borderId="12" xfId="0" applyFont="1" applyBorder="1" applyAlignment="1">
      <alignment/>
    </xf>
    <xf numFmtId="3" fontId="7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2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3" fontId="12" fillId="0" borderId="2" xfId="0" applyNumberFormat="1" applyFont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8"/>
  <sheetViews>
    <sheetView tabSelected="1" workbookViewId="0" topLeftCell="A1">
      <pane xSplit="10995" ySplit="3510" topLeftCell="AB34" activePane="bottomLeft" state="split"/>
      <selection pane="topLeft" activeCell="D1" sqref="D1:K16384"/>
      <selection pane="topRight" activeCell="I17" sqref="I17"/>
      <selection pane="bottomLeft" activeCell="C51" sqref="C51"/>
      <selection pane="bottomRight" activeCell="I1" sqref="I1"/>
    </sheetView>
  </sheetViews>
  <sheetFormatPr defaultColWidth="9.00390625" defaultRowHeight="12"/>
  <cols>
    <col min="1" max="1" width="4.375" style="14" customWidth="1"/>
    <col min="2" max="2" width="14.625" style="6" customWidth="1"/>
    <col min="3" max="3" width="40.25390625" style="6" customWidth="1"/>
    <col min="4" max="9" width="12.00390625" style="6" customWidth="1"/>
    <col min="10" max="11" width="12.00390625" style="0" customWidth="1"/>
    <col min="12" max="16" width="10.00390625" style="0" customWidth="1"/>
    <col min="17" max="27" width="9.375" style="0" customWidth="1"/>
    <col min="28" max="28" width="10.625" style="0" customWidth="1"/>
    <col min="29" max="16384" width="9.375" style="6" customWidth="1"/>
  </cols>
  <sheetData>
    <row r="1" spans="1:10" ht="12.75">
      <c r="A1" s="30"/>
      <c r="B1" s="20"/>
      <c r="C1" s="18"/>
      <c r="D1" s="35" t="s">
        <v>0</v>
      </c>
      <c r="E1"/>
      <c r="F1" s="17"/>
      <c r="G1" s="18" t="s">
        <v>2</v>
      </c>
      <c r="H1" s="20"/>
      <c r="I1" s="20"/>
      <c r="J1" s="20"/>
    </row>
    <row r="2" spans="1:10" ht="12.75">
      <c r="A2" s="30"/>
      <c r="B2" s="20"/>
      <c r="C2" s="18"/>
      <c r="D2" s="35" t="s">
        <v>1</v>
      </c>
      <c r="E2"/>
      <c r="F2" s="17"/>
      <c r="G2" s="20"/>
      <c r="H2" s="20"/>
      <c r="I2" s="20"/>
      <c r="J2" s="20"/>
    </row>
    <row r="3" spans="1:8" ht="12" customHeight="1">
      <c r="A3" s="30"/>
      <c r="B3" s="20" t="s">
        <v>3</v>
      </c>
      <c r="C3" s="56">
        <f>D11</f>
        <v>77500</v>
      </c>
      <c r="D3" s="18"/>
      <c r="E3" s="20" t="s">
        <v>4</v>
      </c>
      <c r="F3" s="17">
        <f>O4</f>
        <v>0.04</v>
      </c>
      <c r="G3" s="20" t="s">
        <v>5</v>
      </c>
      <c r="H3" s="19">
        <v>0.35</v>
      </c>
    </row>
    <row r="4" spans="1:15" ht="12" customHeight="1">
      <c r="A4" s="30"/>
      <c r="B4" s="20"/>
      <c r="C4" s="18"/>
      <c r="D4" s="18"/>
      <c r="E4" s="20"/>
      <c r="F4" s="17"/>
      <c r="G4" s="20"/>
      <c r="H4" s="19"/>
      <c r="N4" s="53" t="s">
        <v>6</v>
      </c>
      <c r="O4" s="54">
        <v>0.04</v>
      </c>
    </row>
    <row r="5" spans="1:28" ht="12" customHeight="1">
      <c r="A5" s="30"/>
      <c r="B5"/>
      <c r="C5"/>
      <c r="D5" s="20">
        <v>0</v>
      </c>
      <c r="E5" s="20">
        <v>1</v>
      </c>
      <c r="F5" s="20">
        <f aca="true" t="shared" si="0" ref="F5:AB5">E5+1</f>
        <v>2</v>
      </c>
      <c r="G5" s="20">
        <f t="shared" si="0"/>
        <v>3</v>
      </c>
      <c r="H5" s="20">
        <f t="shared" si="0"/>
        <v>4</v>
      </c>
      <c r="I5" s="20">
        <f t="shared" si="0"/>
        <v>5</v>
      </c>
      <c r="J5" s="20">
        <f t="shared" si="0"/>
        <v>6</v>
      </c>
      <c r="K5" s="20">
        <f t="shared" si="0"/>
        <v>7</v>
      </c>
      <c r="L5" s="20">
        <f t="shared" si="0"/>
        <v>8</v>
      </c>
      <c r="M5" s="41">
        <f t="shared" si="0"/>
        <v>9</v>
      </c>
      <c r="N5" s="20">
        <f t="shared" si="0"/>
        <v>10</v>
      </c>
      <c r="O5" s="20">
        <f t="shared" si="0"/>
        <v>11</v>
      </c>
      <c r="P5" s="20">
        <f t="shared" si="0"/>
        <v>12</v>
      </c>
      <c r="Q5" s="20">
        <f t="shared" si="0"/>
        <v>13</v>
      </c>
      <c r="R5" s="20">
        <f t="shared" si="0"/>
        <v>14</v>
      </c>
      <c r="S5" s="20">
        <f t="shared" si="0"/>
        <v>15</v>
      </c>
      <c r="T5" s="20">
        <f t="shared" si="0"/>
        <v>16</v>
      </c>
      <c r="U5" s="20">
        <f t="shared" si="0"/>
        <v>17</v>
      </c>
      <c r="V5" s="20">
        <f t="shared" si="0"/>
        <v>18</v>
      </c>
      <c r="W5" s="20">
        <f t="shared" si="0"/>
        <v>19</v>
      </c>
      <c r="X5" s="20">
        <f t="shared" si="0"/>
        <v>20</v>
      </c>
      <c r="Y5" s="20">
        <f t="shared" si="0"/>
        <v>21</v>
      </c>
      <c r="Z5" s="20">
        <f t="shared" si="0"/>
        <v>22</v>
      </c>
      <c r="AA5" s="20">
        <f t="shared" si="0"/>
        <v>23</v>
      </c>
      <c r="AB5" s="20">
        <f t="shared" si="0"/>
        <v>24</v>
      </c>
    </row>
    <row r="6" spans="1:28" ht="12" customHeight="1">
      <c r="A6" s="30"/>
      <c r="B6" s="15" t="s">
        <v>7</v>
      </c>
      <c r="C6" s="13" t="s">
        <v>15</v>
      </c>
      <c r="D6" s="15">
        <v>7500</v>
      </c>
      <c r="E6" s="16">
        <v>8400</v>
      </c>
      <c r="F6" s="16">
        <f>E6*1.12</f>
        <v>9408</v>
      </c>
      <c r="G6" s="16">
        <f aca="true" t="shared" si="1" ref="G6:AB6">F6*(1+$F$3)</f>
        <v>9784.32</v>
      </c>
      <c r="H6" s="16">
        <f t="shared" si="1"/>
        <v>10175.6928</v>
      </c>
      <c r="I6" s="16">
        <f t="shared" si="1"/>
        <v>10582.720512000002</v>
      </c>
      <c r="J6" s="16">
        <f t="shared" si="1"/>
        <v>11006.029332480002</v>
      </c>
      <c r="K6" s="16">
        <f t="shared" si="1"/>
        <v>11446.270505779203</v>
      </c>
      <c r="L6" s="16">
        <f t="shared" si="1"/>
        <v>11904.12132601037</v>
      </c>
      <c r="M6" s="16">
        <f t="shared" si="1"/>
        <v>12380.286179050785</v>
      </c>
      <c r="N6" s="16">
        <f t="shared" si="1"/>
        <v>12875.497626212817</v>
      </c>
      <c r="O6" s="16">
        <f t="shared" si="1"/>
        <v>13390.51753126133</v>
      </c>
      <c r="P6" s="16">
        <f t="shared" si="1"/>
        <v>13926.138232511783</v>
      </c>
      <c r="Q6" s="16">
        <f t="shared" si="1"/>
        <v>14483.183761812255</v>
      </c>
      <c r="R6" s="16">
        <f t="shared" si="1"/>
        <v>15062.511112284747</v>
      </c>
      <c r="S6" s="16">
        <f t="shared" si="1"/>
        <v>15665.011556776137</v>
      </c>
      <c r="T6" s="16">
        <f t="shared" si="1"/>
        <v>16291.612019047183</v>
      </c>
      <c r="U6" s="16">
        <f t="shared" si="1"/>
        <v>16943.27649980907</v>
      </c>
      <c r="V6" s="16">
        <f t="shared" si="1"/>
        <v>17621.007559801434</v>
      </c>
      <c r="W6" s="16">
        <f t="shared" si="1"/>
        <v>18325.847862193492</v>
      </c>
      <c r="X6" s="16">
        <f t="shared" si="1"/>
        <v>19058.88177668123</v>
      </c>
      <c r="Y6" s="16">
        <f t="shared" si="1"/>
        <v>19821.23704774848</v>
      </c>
      <c r="Z6" s="16">
        <f t="shared" si="1"/>
        <v>20614.08652965842</v>
      </c>
      <c r="AA6" s="16">
        <f t="shared" si="1"/>
        <v>21438.64999084476</v>
      </c>
      <c r="AB6" s="16">
        <f t="shared" si="1"/>
        <v>22296.19599047855</v>
      </c>
    </row>
    <row r="7" spans="1:28" ht="12" customHeight="1">
      <c r="A7" s="30"/>
      <c r="B7" s="15"/>
      <c r="C7" s="13" t="s">
        <v>8</v>
      </c>
      <c r="D7" s="15">
        <v>100000</v>
      </c>
      <c r="E7" s="9">
        <f aca="true" t="shared" si="2" ref="E7:AB7">D7-E28</f>
        <v>110000</v>
      </c>
      <c r="F7" s="9">
        <f t="shared" si="2"/>
        <v>121200</v>
      </c>
      <c r="G7" s="9">
        <f t="shared" si="2"/>
        <v>133744</v>
      </c>
      <c r="H7" s="9">
        <f t="shared" si="2"/>
        <v>146789.76</v>
      </c>
      <c r="I7" s="9">
        <f t="shared" si="2"/>
        <v>160357.35040000002</v>
      </c>
      <c r="J7" s="9">
        <f t="shared" si="2"/>
        <v>174467.64441600002</v>
      </c>
      <c r="K7" s="9">
        <f t="shared" si="2"/>
        <v>189142.35019264003</v>
      </c>
      <c r="L7" s="9">
        <f t="shared" si="2"/>
        <v>204404.04420034564</v>
      </c>
      <c r="M7" s="9">
        <f t="shared" si="2"/>
        <v>220276.20596835949</v>
      </c>
      <c r="N7" s="9">
        <f t="shared" si="2"/>
        <v>236783.25420709388</v>
      </c>
      <c r="O7" s="9">
        <f t="shared" si="2"/>
        <v>253950.58437537763</v>
      </c>
      <c r="P7" s="9">
        <f t="shared" si="2"/>
        <v>271804.60775039275</v>
      </c>
      <c r="Q7" s="9">
        <f t="shared" si="2"/>
        <v>290372.79206040845</v>
      </c>
      <c r="R7" s="9">
        <f t="shared" si="2"/>
        <v>309683.7037428248</v>
      </c>
      <c r="S7" s="9">
        <f t="shared" si="2"/>
        <v>329767.0518925378</v>
      </c>
      <c r="T7" s="9">
        <f t="shared" si="2"/>
        <v>350653.73396823934</v>
      </c>
      <c r="U7" s="9">
        <f t="shared" si="2"/>
        <v>372375.88332696893</v>
      </c>
      <c r="V7" s="9">
        <f t="shared" si="2"/>
        <v>394966.9186600477</v>
      </c>
      <c r="W7" s="9">
        <f t="shared" si="2"/>
        <v>418461.59540644963</v>
      </c>
      <c r="X7" s="9">
        <f t="shared" si="2"/>
        <v>442896.05922270764</v>
      </c>
      <c r="Y7" s="9">
        <f t="shared" si="2"/>
        <v>468307.901591616</v>
      </c>
      <c r="Z7" s="9">
        <f t="shared" si="2"/>
        <v>494736.2176552806</v>
      </c>
      <c r="AA7" s="9">
        <f t="shared" si="2"/>
        <v>522221.66636149184</v>
      </c>
      <c r="AB7" s="9">
        <f t="shared" si="2"/>
        <v>550806.5330159515</v>
      </c>
    </row>
    <row r="8" spans="1:28" ht="12" customHeight="1">
      <c r="A8" s="30"/>
      <c r="B8" s="15"/>
      <c r="C8" s="13" t="s">
        <v>9</v>
      </c>
      <c r="D8" s="15">
        <v>0</v>
      </c>
      <c r="E8" s="9">
        <f aca="true" t="shared" si="3" ref="E8:AB8">D8+E19</f>
        <v>10000</v>
      </c>
      <c r="F8" s="9">
        <f t="shared" si="3"/>
        <v>21200</v>
      </c>
      <c r="G8" s="9">
        <f t="shared" si="3"/>
        <v>33744</v>
      </c>
      <c r="H8" s="9">
        <f t="shared" si="3"/>
        <v>46789.76</v>
      </c>
      <c r="I8" s="9">
        <f t="shared" si="3"/>
        <v>60357.35040000001</v>
      </c>
      <c r="J8" s="1">
        <f t="shared" si="3"/>
        <v>74467.64441600001</v>
      </c>
      <c r="K8" s="1">
        <f t="shared" si="3"/>
        <v>89142.35019264002</v>
      </c>
      <c r="L8" s="2">
        <f t="shared" si="3"/>
        <v>104404.04420034563</v>
      </c>
      <c r="M8" s="37">
        <f t="shared" si="3"/>
        <v>120276.20596835946</v>
      </c>
      <c r="N8" s="2">
        <f t="shared" si="3"/>
        <v>136783.25420709385</v>
      </c>
      <c r="O8" s="2">
        <f t="shared" si="3"/>
        <v>153950.58437537763</v>
      </c>
      <c r="P8" s="2">
        <f t="shared" si="3"/>
        <v>171804.60775039275</v>
      </c>
      <c r="Q8" s="2">
        <f t="shared" si="3"/>
        <v>190372.79206040848</v>
      </c>
      <c r="R8" s="2">
        <f t="shared" si="3"/>
        <v>209683.70374282481</v>
      </c>
      <c r="S8" s="2">
        <f t="shared" si="3"/>
        <v>229767.05189253783</v>
      </c>
      <c r="T8" s="2">
        <f t="shared" si="3"/>
        <v>250653.73396823934</v>
      </c>
      <c r="U8" s="2">
        <f t="shared" si="3"/>
        <v>272375.88332696893</v>
      </c>
      <c r="V8" s="2">
        <f t="shared" si="3"/>
        <v>294966.9186600477</v>
      </c>
      <c r="W8" s="2">
        <f t="shared" si="3"/>
        <v>318461.59540644963</v>
      </c>
      <c r="X8" s="2">
        <f t="shared" si="3"/>
        <v>342896.05922270764</v>
      </c>
      <c r="Y8" s="2">
        <f t="shared" si="3"/>
        <v>368307.901591616</v>
      </c>
      <c r="Z8" s="2">
        <f t="shared" si="3"/>
        <v>394736.2176552806</v>
      </c>
      <c r="AA8" s="2">
        <f t="shared" si="3"/>
        <v>422221.66636149184</v>
      </c>
      <c r="AB8" s="2">
        <f t="shared" si="3"/>
        <v>450806.5330159515</v>
      </c>
    </row>
    <row r="9" spans="1:28" ht="12" customHeight="1">
      <c r="A9" s="30"/>
      <c r="B9" s="15"/>
      <c r="C9" s="13" t="s">
        <v>10</v>
      </c>
      <c r="D9" s="15">
        <f aca="true" t="shared" si="4" ref="D9:AB9">D7-D8</f>
        <v>100000</v>
      </c>
      <c r="E9" s="16">
        <f t="shared" si="4"/>
        <v>100000</v>
      </c>
      <c r="F9" s="16">
        <f t="shared" si="4"/>
        <v>100000</v>
      </c>
      <c r="G9" s="16">
        <f t="shared" si="4"/>
        <v>100000</v>
      </c>
      <c r="H9" s="16">
        <f t="shared" si="4"/>
        <v>100000</v>
      </c>
      <c r="I9" s="16">
        <f t="shared" si="4"/>
        <v>100000.00000000001</v>
      </c>
      <c r="J9" s="4">
        <f t="shared" si="4"/>
        <v>100000.00000000001</v>
      </c>
      <c r="K9" s="4">
        <f t="shared" si="4"/>
        <v>100000.00000000001</v>
      </c>
      <c r="L9" s="5">
        <f t="shared" si="4"/>
        <v>100000.00000000001</v>
      </c>
      <c r="M9" s="39">
        <f t="shared" si="4"/>
        <v>100000.00000000003</v>
      </c>
      <c r="N9" s="5">
        <f t="shared" si="4"/>
        <v>100000.00000000003</v>
      </c>
      <c r="O9" s="5">
        <f t="shared" si="4"/>
        <v>100000</v>
      </c>
      <c r="P9" s="5">
        <f t="shared" si="4"/>
        <v>100000</v>
      </c>
      <c r="Q9" s="5">
        <f t="shared" si="4"/>
        <v>99999.99999999997</v>
      </c>
      <c r="R9" s="5">
        <f t="shared" si="4"/>
        <v>99999.99999999997</v>
      </c>
      <c r="S9" s="5">
        <f t="shared" si="4"/>
        <v>99999.99999999997</v>
      </c>
      <c r="T9" s="5">
        <f t="shared" si="4"/>
        <v>100000</v>
      </c>
      <c r="U9" s="5">
        <f t="shared" si="4"/>
        <v>100000</v>
      </c>
      <c r="V9" s="5">
        <f t="shared" si="4"/>
        <v>100000</v>
      </c>
      <c r="W9" s="5">
        <f t="shared" si="4"/>
        <v>100000</v>
      </c>
      <c r="X9" s="5">
        <f t="shared" si="4"/>
        <v>100000</v>
      </c>
      <c r="Y9" s="5">
        <f t="shared" si="4"/>
        <v>100000</v>
      </c>
      <c r="Z9" s="5">
        <f t="shared" si="4"/>
        <v>100000</v>
      </c>
      <c r="AA9" s="5">
        <f t="shared" si="4"/>
        <v>100000</v>
      </c>
      <c r="AB9" s="5">
        <f t="shared" si="4"/>
        <v>100000</v>
      </c>
    </row>
    <row r="10" spans="1:28" ht="12" customHeight="1">
      <c r="A10" s="30"/>
      <c r="B10" s="31"/>
      <c r="C10" s="29" t="s">
        <v>11</v>
      </c>
      <c r="D10" s="32">
        <f aca="true" t="shared" si="5" ref="D10:AB10">D6+D9</f>
        <v>107500</v>
      </c>
      <c r="E10" s="32">
        <f t="shared" si="5"/>
        <v>108400</v>
      </c>
      <c r="F10" s="32">
        <f t="shared" si="5"/>
        <v>109408</v>
      </c>
      <c r="G10" s="32">
        <f t="shared" si="5"/>
        <v>109784.32</v>
      </c>
      <c r="H10" s="32">
        <f t="shared" si="5"/>
        <v>110175.6928</v>
      </c>
      <c r="I10" s="32">
        <f t="shared" si="5"/>
        <v>110582.72051200001</v>
      </c>
      <c r="J10" s="32">
        <f t="shared" si="5"/>
        <v>111006.02933248002</v>
      </c>
      <c r="K10" s="32">
        <f t="shared" si="5"/>
        <v>111446.27050577922</v>
      </c>
      <c r="L10" s="32">
        <f t="shared" si="5"/>
        <v>111904.12132601038</v>
      </c>
      <c r="M10" s="32">
        <f t="shared" si="5"/>
        <v>112380.28617905082</v>
      </c>
      <c r="N10" s="32">
        <f t="shared" si="5"/>
        <v>112875.49762621285</v>
      </c>
      <c r="O10" s="32">
        <f t="shared" si="5"/>
        <v>113390.51753126133</v>
      </c>
      <c r="P10" s="32">
        <f t="shared" si="5"/>
        <v>113926.13823251179</v>
      </c>
      <c r="Q10" s="32">
        <f t="shared" si="5"/>
        <v>114483.18376181222</v>
      </c>
      <c r="R10" s="32">
        <f t="shared" si="5"/>
        <v>115062.51111228472</v>
      </c>
      <c r="S10" s="32">
        <f t="shared" si="5"/>
        <v>115665.01155677611</v>
      </c>
      <c r="T10" s="32">
        <f t="shared" si="5"/>
        <v>116291.61201904718</v>
      </c>
      <c r="U10" s="32">
        <f t="shared" si="5"/>
        <v>116943.27649980907</v>
      </c>
      <c r="V10" s="32">
        <f t="shared" si="5"/>
        <v>117621.00755980144</v>
      </c>
      <c r="W10" s="32">
        <f t="shared" si="5"/>
        <v>118325.84786219349</v>
      </c>
      <c r="X10" s="32">
        <f t="shared" si="5"/>
        <v>119058.88177668123</v>
      </c>
      <c r="Y10" s="32">
        <f t="shared" si="5"/>
        <v>119821.23704774848</v>
      </c>
      <c r="Z10" s="32">
        <f t="shared" si="5"/>
        <v>120614.08652965842</v>
      </c>
      <c r="AA10" s="32">
        <f t="shared" si="5"/>
        <v>121438.64999084476</v>
      </c>
      <c r="AB10" s="32">
        <f t="shared" si="5"/>
        <v>122296.19599047855</v>
      </c>
    </row>
    <row r="11" spans="1:29" ht="12" customHeight="1">
      <c r="A11" s="30"/>
      <c r="B11" s="15"/>
      <c r="C11" s="13" t="s">
        <v>12</v>
      </c>
      <c r="D11" s="55">
        <v>77500</v>
      </c>
      <c r="E11" s="9">
        <v>69000</v>
      </c>
      <c r="F11" s="9">
        <v>60500</v>
      </c>
      <c r="G11" s="9">
        <v>52000</v>
      </c>
      <c r="H11" s="16">
        <f aca="true" t="shared" si="6" ref="H11:AC11">G11*(1+$F$3)</f>
        <v>54080</v>
      </c>
      <c r="I11" s="16">
        <f t="shared" si="6"/>
        <v>56243.200000000004</v>
      </c>
      <c r="J11" s="16">
        <f t="shared" si="6"/>
        <v>58492.92800000001</v>
      </c>
      <c r="K11" s="16">
        <f t="shared" si="6"/>
        <v>60832.64512000001</v>
      </c>
      <c r="L11" s="16">
        <f t="shared" si="6"/>
        <v>63265.95092480001</v>
      </c>
      <c r="M11" s="16">
        <f t="shared" si="6"/>
        <v>65796.58896179202</v>
      </c>
      <c r="N11" s="16">
        <f t="shared" si="6"/>
        <v>68428.4525202637</v>
      </c>
      <c r="O11" s="16">
        <f t="shared" si="6"/>
        <v>71165.59062107425</v>
      </c>
      <c r="P11" s="16">
        <f t="shared" si="6"/>
        <v>74012.21424591723</v>
      </c>
      <c r="Q11" s="16">
        <f t="shared" si="6"/>
        <v>76972.70281575392</v>
      </c>
      <c r="R11" s="16">
        <f t="shared" si="6"/>
        <v>80051.61092838408</v>
      </c>
      <c r="S11" s="16">
        <f t="shared" si="6"/>
        <v>83253.67536551945</v>
      </c>
      <c r="T11" s="16">
        <f t="shared" si="6"/>
        <v>86583.82238014023</v>
      </c>
      <c r="U11" s="16">
        <f t="shared" si="6"/>
        <v>90047.17527534584</v>
      </c>
      <c r="V11" s="16">
        <f t="shared" si="6"/>
        <v>93649.06228635968</v>
      </c>
      <c r="W11" s="16">
        <f t="shared" si="6"/>
        <v>97395.02477781408</v>
      </c>
      <c r="X11" s="16">
        <f t="shared" si="6"/>
        <v>101290.82576892665</v>
      </c>
      <c r="Y11" s="16">
        <f t="shared" si="6"/>
        <v>105342.45879968372</v>
      </c>
      <c r="Z11" s="16">
        <f t="shared" si="6"/>
        <v>109556.15715167107</v>
      </c>
      <c r="AA11" s="16">
        <f t="shared" si="6"/>
        <v>113938.40343773791</v>
      </c>
      <c r="AB11" s="16">
        <f t="shared" si="6"/>
        <v>118495.93957524744</v>
      </c>
      <c r="AC11" s="16">
        <f t="shared" si="6"/>
        <v>123235.77715825733</v>
      </c>
    </row>
    <row r="12" spans="1:28" ht="12" customHeight="1">
      <c r="A12" s="30"/>
      <c r="B12" s="15"/>
      <c r="C12" s="13" t="s">
        <v>13</v>
      </c>
      <c r="D12" s="16">
        <v>30000</v>
      </c>
      <c r="E12" s="16">
        <f aca="true" t="shared" si="7" ref="E12:AB12">D12+E24-E29</f>
        <v>39400</v>
      </c>
      <c r="F12" s="16">
        <f t="shared" si="7"/>
        <v>48908</v>
      </c>
      <c r="G12" s="16">
        <f t="shared" si="7"/>
        <v>57784.31999999999</v>
      </c>
      <c r="H12" s="16">
        <f t="shared" si="7"/>
        <v>56095.69279999999</v>
      </c>
      <c r="I12" s="16">
        <f t="shared" si="7"/>
        <v>54339.52051199998</v>
      </c>
      <c r="J12" s="4">
        <f t="shared" si="7"/>
        <v>52513.10133247998</v>
      </c>
      <c r="K12" s="4">
        <f t="shared" si="7"/>
        <v>50613.62538577918</v>
      </c>
      <c r="L12" s="5">
        <f t="shared" si="7"/>
        <v>48638.170401210344</v>
      </c>
      <c r="M12" s="39">
        <f t="shared" si="7"/>
        <v>46583.69721725875</v>
      </c>
      <c r="N12" s="5">
        <f t="shared" si="7"/>
        <v>44447.045105949095</v>
      </c>
      <c r="O12" s="5">
        <f t="shared" si="7"/>
        <v>42224.926910187045</v>
      </c>
      <c r="P12" s="5">
        <f t="shared" si="7"/>
        <v>39913.92398659453</v>
      </c>
      <c r="Q12" s="5">
        <f t="shared" si="7"/>
        <v>37510.48094605831</v>
      </c>
      <c r="R12" s="5">
        <f t="shared" si="7"/>
        <v>35010.90018390064</v>
      </c>
      <c r="S12" s="5">
        <f t="shared" si="7"/>
        <v>32411.336191256654</v>
      </c>
      <c r="T12" s="5">
        <f t="shared" si="7"/>
        <v>29707.789638906906</v>
      </c>
      <c r="U12" s="5">
        <f t="shared" si="7"/>
        <v>26896.101224463186</v>
      </c>
      <c r="V12" s="5">
        <f t="shared" si="7"/>
        <v>23971.94527344171</v>
      </c>
      <c r="W12" s="5">
        <f t="shared" si="7"/>
        <v>20930.823084379368</v>
      </c>
      <c r="X12" s="5">
        <f t="shared" si="7"/>
        <v>17768.056007754538</v>
      </c>
      <c r="Y12" s="5">
        <f t="shared" si="7"/>
        <v>14478.778248064707</v>
      </c>
      <c r="Z12" s="5">
        <f t="shared" si="7"/>
        <v>11057.9293779873</v>
      </c>
      <c r="AA12" s="5">
        <f t="shared" si="7"/>
        <v>7500.246553106801</v>
      </c>
      <c r="AB12" s="5">
        <f t="shared" si="7"/>
        <v>3800.2564152310733</v>
      </c>
    </row>
    <row r="13" spans="1:28" ht="12" customHeight="1">
      <c r="A13" s="30"/>
      <c r="B13" s="31"/>
      <c r="C13" s="29" t="s">
        <v>14</v>
      </c>
      <c r="D13" s="32">
        <f>D11+D12</f>
        <v>107500</v>
      </c>
      <c r="E13" s="32">
        <f aca="true" t="shared" si="8" ref="E13:AB13">E11+E12</f>
        <v>108400</v>
      </c>
      <c r="F13" s="32">
        <f t="shared" si="8"/>
        <v>109408</v>
      </c>
      <c r="G13" s="32">
        <f t="shared" si="8"/>
        <v>109784.31999999999</v>
      </c>
      <c r="H13" s="32">
        <f t="shared" si="8"/>
        <v>110175.69279999999</v>
      </c>
      <c r="I13" s="32">
        <f t="shared" si="8"/>
        <v>110582.72051199999</v>
      </c>
      <c r="J13" s="32">
        <f t="shared" si="8"/>
        <v>111006.02933247999</v>
      </c>
      <c r="K13" s="32">
        <f t="shared" si="8"/>
        <v>111446.27050577919</v>
      </c>
      <c r="L13" s="32">
        <f t="shared" si="8"/>
        <v>111904.12132601035</v>
      </c>
      <c r="M13" s="32">
        <f t="shared" si="8"/>
        <v>112380.28617905077</v>
      </c>
      <c r="N13" s="32">
        <f t="shared" si="8"/>
        <v>112875.4976262128</v>
      </c>
      <c r="O13" s="32">
        <f t="shared" si="8"/>
        <v>113390.5175312613</v>
      </c>
      <c r="P13" s="32">
        <f t="shared" si="8"/>
        <v>113926.13823251176</v>
      </c>
      <c r="Q13" s="32">
        <f t="shared" si="8"/>
        <v>114483.18376181222</v>
      </c>
      <c r="R13" s="32">
        <f t="shared" si="8"/>
        <v>115062.51111228472</v>
      </c>
      <c r="S13" s="32">
        <f t="shared" si="8"/>
        <v>115665.0115567761</v>
      </c>
      <c r="T13" s="32">
        <f t="shared" si="8"/>
        <v>116291.61201904714</v>
      </c>
      <c r="U13" s="32">
        <f t="shared" si="8"/>
        <v>116943.27649980903</v>
      </c>
      <c r="V13" s="32">
        <f t="shared" si="8"/>
        <v>117621.0075598014</v>
      </c>
      <c r="W13" s="32">
        <f t="shared" si="8"/>
        <v>118325.84786219345</v>
      </c>
      <c r="X13" s="32">
        <f t="shared" si="8"/>
        <v>119058.88177668118</v>
      </c>
      <c r="Y13" s="32">
        <f t="shared" si="8"/>
        <v>119821.23704774844</v>
      </c>
      <c r="Z13" s="32">
        <f t="shared" si="8"/>
        <v>120614.08652965837</v>
      </c>
      <c r="AA13" s="32">
        <f t="shared" si="8"/>
        <v>121438.64999084471</v>
      </c>
      <c r="AB13" s="32">
        <f t="shared" si="8"/>
        <v>122296.1959904785</v>
      </c>
    </row>
    <row r="14" spans="1:28" ht="12" customHeight="1">
      <c r="A14" s="30"/>
      <c r="B14" s="20"/>
      <c r="C14" s="19"/>
      <c r="D14" s="20"/>
      <c r="E14" s="21"/>
      <c r="F14" s="21"/>
      <c r="G14" s="21"/>
      <c r="H14" s="21"/>
      <c r="I14" s="21"/>
      <c r="J14" s="21"/>
      <c r="K14" s="21"/>
      <c r="L14" s="22"/>
      <c r="M14" s="4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</row>
    <row r="15" spans="1:28" ht="12" customHeight="1">
      <c r="A15" s="30"/>
      <c r="B15" s="31"/>
      <c r="C15" s="29" t="s">
        <v>15</v>
      </c>
      <c r="D15" s="32" t="e">
        <f>#REF!+D6+#REF!-#REF!</f>
        <v>#REF!</v>
      </c>
      <c r="E15" s="32" t="e">
        <f>#REF!+E6+#REF!-#REF!</f>
        <v>#REF!</v>
      </c>
      <c r="F15" s="32" t="e">
        <f>#REF!+F6+#REF!-#REF!</f>
        <v>#REF!</v>
      </c>
      <c r="G15" s="32" t="e">
        <f>#REF!+G6+#REF!-#REF!</f>
        <v>#REF!</v>
      </c>
      <c r="H15" s="32" t="e">
        <f>#REF!+H6+#REF!-#REF!</f>
        <v>#REF!</v>
      </c>
      <c r="I15" s="32" t="e">
        <f>#REF!+I6+#REF!-#REF!</f>
        <v>#REF!</v>
      </c>
      <c r="J15" s="32" t="e">
        <f>#REF!+J6+#REF!-#REF!</f>
        <v>#REF!</v>
      </c>
      <c r="K15" s="32" t="e">
        <f>#REF!+K6+#REF!-#REF!</f>
        <v>#REF!</v>
      </c>
      <c r="L15" s="33" t="e">
        <f>#REF!+L6+#REF!-#REF!</f>
        <v>#REF!</v>
      </c>
      <c r="M15" s="45" t="e">
        <f>#REF!+M6+#REF!-#REF!</f>
        <v>#REF!</v>
      </c>
      <c r="N15" s="33" t="e">
        <f>#REF!+N6+#REF!-#REF!</f>
        <v>#REF!</v>
      </c>
      <c r="O15" s="33" t="e">
        <f>#REF!+O6+#REF!-#REF!</f>
        <v>#REF!</v>
      </c>
      <c r="P15" s="33" t="e">
        <f>#REF!+P6+#REF!-#REF!</f>
        <v>#REF!</v>
      </c>
      <c r="Q15" s="33" t="e">
        <f>#REF!+Q6+#REF!-#REF!</f>
        <v>#REF!</v>
      </c>
      <c r="R15" s="33" t="e">
        <f>#REF!+R6+#REF!-#REF!</f>
        <v>#REF!</v>
      </c>
      <c r="S15" s="33" t="e">
        <f>#REF!+S6+#REF!-#REF!</f>
        <v>#REF!</v>
      </c>
      <c r="T15" s="33" t="e">
        <f>#REF!+T6+#REF!-#REF!</f>
        <v>#REF!</v>
      </c>
      <c r="U15" s="33" t="e">
        <f>#REF!+U6+#REF!-#REF!</f>
        <v>#REF!</v>
      </c>
      <c r="V15" s="33" t="e">
        <f>#REF!+V6+#REF!-#REF!</f>
        <v>#REF!</v>
      </c>
      <c r="W15" s="33" t="e">
        <f>#REF!+W6+#REF!-#REF!</f>
        <v>#REF!</v>
      </c>
      <c r="X15" s="33" t="e">
        <f>#REF!+X6+#REF!-#REF!</f>
        <v>#REF!</v>
      </c>
      <c r="Y15" s="33" t="e">
        <f>#REF!+Y6+#REF!-#REF!</f>
        <v>#REF!</v>
      </c>
      <c r="Z15" s="33" t="e">
        <f>#REF!+Z6+#REF!-#REF!</f>
        <v>#REF!</v>
      </c>
      <c r="AA15" s="33" t="e">
        <f>#REF!+AA6+#REF!-#REF!</f>
        <v>#REF!</v>
      </c>
      <c r="AB15" s="33" t="e">
        <f>#REF!+AB6+#REF!-#REF!</f>
        <v>#REF!</v>
      </c>
    </row>
    <row r="16" spans="1:28" ht="12" customHeight="1">
      <c r="A16" s="30"/>
      <c r="B16" s="48"/>
      <c r="C16" s="47" t="s">
        <v>16</v>
      </c>
      <c r="D16" s="48"/>
      <c r="E16" s="49" t="e">
        <f aca="true" t="shared" si="9" ref="E16:AB16">E15/D15-1</f>
        <v>#REF!</v>
      </c>
      <c r="F16" s="49" t="e">
        <f t="shared" si="9"/>
        <v>#REF!</v>
      </c>
      <c r="G16" s="49" t="e">
        <f t="shared" si="9"/>
        <v>#REF!</v>
      </c>
      <c r="H16" s="49" t="e">
        <f t="shared" si="9"/>
        <v>#REF!</v>
      </c>
      <c r="I16" s="49" t="e">
        <f t="shared" si="9"/>
        <v>#REF!</v>
      </c>
      <c r="J16" s="49" t="e">
        <f t="shared" si="9"/>
        <v>#REF!</v>
      </c>
      <c r="K16" s="49" t="e">
        <f t="shared" si="9"/>
        <v>#REF!</v>
      </c>
      <c r="L16" s="49" t="e">
        <f t="shared" si="9"/>
        <v>#REF!</v>
      </c>
      <c r="M16" s="51" t="e">
        <f t="shared" si="9"/>
        <v>#REF!</v>
      </c>
      <c r="N16" s="49" t="e">
        <f t="shared" si="9"/>
        <v>#REF!</v>
      </c>
      <c r="O16" s="49" t="e">
        <f t="shared" si="9"/>
        <v>#REF!</v>
      </c>
      <c r="P16" s="49" t="e">
        <f t="shared" si="9"/>
        <v>#REF!</v>
      </c>
      <c r="Q16" s="49" t="e">
        <f t="shared" si="9"/>
        <v>#REF!</v>
      </c>
      <c r="R16" s="49" t="e">
        <f t="shared" si="9"/>
        <v>#REF!</v>
      </c>
      <c r="S16" s="49" t="e">
        <f t="shared" si="9"/>
        <v>#REF!</v>
      </c>
      <c r="T16" s="49" t="e">
        <f t="shared" si="9"/>
        <v>#REF!</v>
      </c>
      <c r="U16" s="49" t="e">
        <f t="shared" si="9"/>
        <v>#REF!</v>
      </c>
      <c r="V16" s="49" t="e">
        <f t="shared" si="9"/>
        <v>#REF!</v>
      </c>
      <c r="W16" s="49" t="e">
        <f t="shared" si="9"/>
        <v>#REF!</v>
      </c>
      <c r="X16" s="49" t="e">
        <f t="shared" si="9"/>
        <v>#REF!</v>
      </c>
      <c r="Y16" s="49" t="e">
        <f t="shared" si="9"/>
        <v>#REF!</v>
      </c>
      <c r="Z16" s="49" t="e">
        <f t="shared" si="9"/>
        <v>#REF!</v>
      </c>
      <c r="AA16" s="49" t="e">
        <f t="shared" si="9"/>
        <v>#REF!</v>
      </c>
      <c r="AB16" s="49" t="e">
        <f t="shared" si="9"/>
        <v>#REF!</v>
      </c>
    </row>
    <row r="17" spans="1:28" ht="12" customHeight="1">
      <c r="A17" s="30"/>
      <c r="B17" s="20"/>
      <c r="C17" s="19"/>
      <c r="D17" s="20"/>
      <c r="E17" s="23"/>
      <c r="F17" s="23"/>
      <c r="G17" s="23"/>
      <c r="H17" s="23"/>
      <c r="I17" s="23"/>
      <c r="J17" s="23"/>
      <c r="K17" s="23"/>
      <c r="L17" s="23"/>
      <c r="M17" s="4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</row>
    <row r="18" spans="1:28" ht="12" customHeight="1">
      <c r="A18" s="30"/>
      <c r="B18" s="17" t="s">
        <v>17</v>
      </c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41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</row>
    <row r="19" spans="1:29" ht="12" customHeight="1">
      <c r="A19" s="30"/>
      <c r="B19" s="20"/>
      <c r="C19" s="13" t="s">
        <v>18</v>
      </c>
      <c r="D19" s="15"/>
      <c r="E19" s="9">
        <v>10000</v>
      </c>
      <c r="F19" s="9">
        <f>E19*1.12</f>
        <v>11200.000000000002</v>
      </c>
      <c r="G19" s="9">
        <f>F19*1.12</f>
        <v>12544.000000000004</v>
      </c>
      <c r="H19" s="16">
        <f aca="true" t="shared" si="10" ref="H19:AC19">G19*(1+$F$3)</f>
        <v>13045.760000000004</v>
      </c>
      <c r="I19" s="16">
        <f t="shared" si="10"/>
        <v>13567.590400000005</v>
      </c>
      <c r="J19" s="16">
        <f t="shared" si="10"/>
        <v>14110.294016000005</v>
      </c>
      <c r="K19" s="16">
        <f t="shared" si="10"/>
        <v>14674.705776640007</v>
      </c>
      <c r="L19" s="16">
        <f t="shared" si="10"/>
        <v>15261.694007705608</v>
      </c>
      <c r="M19" s="16">
        <f t="shared" si="10"/>
        <v>15872.161768013833</v>
      </c>
      <c r="N19" s="16">
        <f t="shared" si="10"/>
        <v>16507.048238734387</v>
      </c>
      <c r="O19" s="16">
        <f t="shared" si="10"/>
        <v>17167.330168283763</v>
      </c>
      <c r="P19" s="16">
        <f t="shared" si="10"/>
        <v>17854.023375015113</v>
      </c>
      <c r="Q19" s="16">
        <f t="shared" si="10"/>
        <v>18568.184310015717</v>
      </c>
      <c r="R19" s="16">
        <f t="shared" si="10"/>
        <v>19310.911682416347</v>
      </c>
      <c r="S19" s="16">
        <f t="shared" si="10"/>
        <v>20083.348149713</v>
      </c>
      <c r="T19" s="16">
        <f t="shared" si="10"/>
        <v>20886.682075701523</v>
      </c>
      <c r="U19" s="16">
        <f t="shared" si="10"/>
        <v>21722.149358729584</v>
      </c>
      <c r="V19" s="16">
        <f t="shared" si="10"/>
        <v>22591.03533307877</v>
      </c>
      <c r="W19" s="16">
        <f t="shared" si="10"/>
        <v>23494.67674640192</v>
      </c>
      <c r="X19" s="16">
        <f t="shared" si="10"/>
        <v>24434.463816257998</v>
      </c>
      <c r="Y19" s="16">
        <f t="shared" si="10"/>
        <v>25411.842368908317</v>
      </c>
      <c r="Z19" s="16">
        <f t="shared" si="10"/>
        <v>26428.31606366465</v>
      </c>
      <c r="AA19" s="16">
        <f t="shared" si="10"/>
        <v>27485.44870621124</v>
      </c>
      <c r="AB19" s="16">
        <f t="shared" si="10"/>
        <v>28584.86665445969</v>
      </c>
      <c r="AC19" s="16">
        <f t="shared" si="10"/>
        <v>29728.261320638077</v>
      </c>
    </row>
    <row r="20" spans="1:28" ht="12" customHeight="1">
      <c r="A20" s="30"/>
      <c r="C20" s="6" t="s">
        <v>19</v>
      </c>
      <c r="E20" s="9">
        <v>20000</v>
      </c>
      <c r="F20" s="9">
        <v>22400</v>
      </c>
      <c r="G20" s="9">
        <v>25088</v>
      </c>
      <c r="H20" s="9">
        <v>26091.52</v>
      </c>
      <c r="I20" s="10">
        <v>27135.180800000013</v>
      </c>
      <c r="J20" s="2">
        <v>28220.588032000007</v>
      </c>
      <c r="K20" s="2">
        <v>29349.41155328001</v>
      </c>
      <c r="L20" s="2">
        <v>30523.388015411212</v>
      </c>
      <c r="M20" s="37">
        <v>31744.323536027656</v>
      </c>
      <c r="N20" s="2">
        <v>33014.09647746877</v>
      </c>
      <c r="O20" s="2">
        <v>34334.660336567526</v>
      </c>
      <c r="P20" s="2">
        <v>35708.04675003025</v>
      </c>
      <c r="Q20" s="2">
        <v>37136.36862003147</v>
      </c>
      <c r="R20" s="2">
        <v>38621.823364832715</v>
      </c>
      <c r="S20" s="2">
        <v>40166.696299426025</v>
      </c>
      <c r="T20" s="2">
        <v>41773.36415140306</v>
      </c>
      <c r="U20" s="2">
        <v>43444.29871745918</v>
      </c>
      <c r="V20" s="2">
        <v>45182.07066615753</v>
      </c>
      <c r="W20" s="2">
        <v>46989.35349280383</v>
      </c>
      <c r="X20" s="2">
        <v>48868.92763251597</v>
      </c>
      <c r="Y20" s="2">
        <v>50823.68473781663</v>
      </c>
      <c r="Z20" s="2">
        <v>52856.632127329285</v>
      </c>
      <c r="AA20" s="2">
        <v>54970.897412422455</v>
      </c>
      <c r="AB20" s="2">
        <v>57169.733308919356</v>
      </c>
    </row>
    <row r="21" spans="1:28" ht="12" customHeight="1">
      <c r="A21" s="30"/>
      <c r="C21" s="6" t="s">
        <v>20</v>
      </c>
      <c r="E21" s="9">
        <f aca="true" t="shared" si="11" ref="E21:AB21">D39*D40</f>
        <v>8525</v>
      </c>
      <c r="F21" s="9">
        <f>E39*E40</f>
        <v>7590</v>
      </c>
      <c r="G21" s="9">
        <f t="shared" si="11"/>
        <v>6655</v>
      </c>
      <c r="H21" s="9">
        <f t="shared" si="11"/>
        <v>4680</v>
      </c>
      <c r="I21" s="9">
        <f t="shared" si="11"/>
        <v>4867.2</v>
      </c>
      <c r="J21" s="9">
        <f t="shared" si="11"/>
        <v>5061.888</v>
      </c>
      <c r="K21" s="9">
        <f t="shared" si="11"/>
        <v>5264.363520000001</v>
      </c>
      <c r="L21" s="9">
        <f t="shared" si="11"/>
        <v>5474.9380608</v>
      </c>
      <c r="M21" s="9">
        <f t="shared" si="11"/>
        <v>5693.935583232001</v>
      </c>
      <c r="N21" s="9">
        <f t="shared" si="11"/>
        <v>5921.693006561281</v>
      </c>
      <c r="O21" s="9">
        <f t="shared" si="11"/>
        <v>6158.560726823733</v>
      </c>
      <c r="P21" s="9">
        <f t="shared" si="11"/>
        <v>6404.903155896683</v>
      </c>
      <c r="Q21" s="9">
        <f t="shared" si="11"/>
        <v>6661.099282132551</v>
      </c>
      <c r="R21" s="9">
        <f t="shared" si="11"/>
        <v>6927.543253417853</v>
      </c>
      <c r="S21" s="9">
        <f t="shared" si="11"/>
        <v>7204.644983554566</v>
      </c>
      <c r="T21" s="9">
        <f t="shared" si="11"/>
        <v>7492.83078289675</v>
      </c>
      <c r="U21" s="9">
        <f t="shared" si="11"/>
        <v>7792.544014212621</v>
      </c>
      <c r="V21" s="9">
        <f t="shared" si="11"/>
        <v>8104.245774781126</v>
      </c>
      <c r="W21" s="9">
        <f t="shared" si="11"/>
        <v>8428.41560577237</v>
      </c>
      <c r="X21" s="9">
        <f t="shared" si="11"/>
        <v>8765.552230003266</v>
      </c>
      <c r="Y21" s="9">
        <f t="shared" si="11"/>
        <v>9116.174319203397</v>
      </c>
      <c r="Z21" s="9">
        <f t="shared" si="11"/>
        <v>9480.821291971535</v>
      </c>
      <c r="AA21" s="9">
        <f t="shared" si="11"/>
        <v>9860.054143650395</v>
      </c>
      <c r="AB21" s="9">
        <f t="shared" si="11"/>
        <v>10254.456309396412</v>
      </c>
    </row>
    <row r="22" spans="1:28" ht="12" customHeight="1">
      <c r="A22" s="30"/>
      <c r="C22" s="6" t="s">
        <v>21</v>
      </c>
      <c r="E22" s="9">
        <f aca="true" t="shared" si="12" ref="E22:AB22">E20-E21</f>
        <v>11475</v>
      </c>
      <c r="F22" s="9">
        <f t="shared" si="12"/>
        <v>14810</v>
      </c>
      <c r="G22" s="9">
        <f t="shared" si="12"/>
        <v>18433</v>
      </c>
      <c r="H22" s="9">
        <f t="shared" si="12"/>
        <v>21411.52</v>
      </c>
      <c r="I22" s="10">
        <f t="shared" si="12"/>
        <v>22267.980800000012</v>
      </c>
      <c r="J22" s="2">
        <f t="shared" si="12"/>
        <v>23158.700032000008</v>
      </c>
      <c r="K22" s="2">
        <f t="shared" si="12"/>
        <v>24085.048033280007</v>
      </c>
      <c r="L22" s="2">
        <f t="shared" si="12"/>
        <v>25048.449954611213</v>
      </c>
      <c r="M22" s="37">
        <f t="shared" si="12"/>
        <v>26050.387952795656</v>
      </c>
      <c r="N22" s="2">
        <f t="shared" si="12"/>
        <v>27092.403470907484</v>
      </c>
      <c r="O22" s="2">
        <f t="shared" si="12"/>
        <v>28176.099609743793</v>
      </c>
      <c r="P22" s="2">
        <f t="shared" si="12"/>
        <v>29303.143594133566</v>
      </c>
      <c r="Q22" s="2">
        <f t="shared" si="12"/>
        <v>30475.26933789892</v>
      </c>
      <c r="R22" s="2">
        <f t="shared" si="12"/>
        <v>31694.28011141486</v>
      </c>
      <c r="S22" s="2">
        <f t="shared" si="12"/>
        <v>32962.05131587146</v>
      </c>
      <c r="T22" s="2">
        <f t="shared" si="12"/>
        <v>34280.53336850631</v>
      </c>
      <c r="U22" s="2">
        <f t="shared" si="12"/>
        <v>35651.754703246566</v>
      </c>
      <c r="V22" s="2">
        <f t="shared" si="12"/>
        <v>37077.824891376404</v>
      </c>
      <c r="W22" s="2">
        <f t="shared" si="12"/>
        <v>38560.937887031454</v>
      </c>
      <c r="X22" s="2">
        <f t="shared" si="12"/>
        <v>40103.375402512705</v>
      </c>
      <c r="Y22" s="2">
        <f t="shared" si="12"/>
        <v>41707.51041861323</v>
      </c>
      <c r="Z22" s="2">
        <f t="shared" si="12"/>
        <v>43375.81083535775</v>
      </c>
      <c r="AA22" s="2">
        <f t="shared" si="12"/>
        <v>45110.84326877206</v>
      </c>
      <c r="AB22" s="2">
        <f t="shared" si="12"/>
        <v>46915.27699952295</v>
      </c>
    </row>
    <row r="23" spans="1:28" ht="12.75" customHeight="1">
      <c r="A23" s="30"/>
      <c r="B23"/>
      <c r="C23" s="6" t="s">
        <v>22</v>
      </c>
      <c r="E23" s="6">
        <f aca="true" t="shared" si="13" ref="E23:AB23">$B48*E22</f>
        <v>4016.2499999999995</v>
      </c>
      <c r="F23" s="10">
        <f t="shared" si="13"/>
        <v>5183.5</v>
      </c>
      <c r="G23" s="10">
        <f t="shared" si="13"/>
        <v>6451.549999999999</v>
      </c>
      <c r="H23" s="10">
        <f t="shared" si="13"/>
        <v>7494.031999999999</v>
      </c>
      <c r="I23" s="10">
        <f t="shared" si="13"/>
        <v>7793.7932800000035</v>
      </c>
      <c r="J23" s="2">
        <f t="shared" si="13"/>
        <v>8105.545011200003</v>
      </c>
      <c r="K23" s="2">
        <f t="shared" si="13"/>
        <v>8429.766811648002</v>
      </c>
      <c r="L23" s="2">
        <f t="shared" si="13"/>
        <v>8766.957484113924</v>
      </c>
      <c r="M23" s="37">
        <f t="shared" si="13"/>
        <v>9117.63578347848</v>
      </c>
      <c r="N23" s="2">
        <f t="shared" si="13"/>
        <v>9482.34121481762</v>
      </c>
      <c r="O23" s="2">
        <f t="shared" si="13"/>
        <v>9861.634863410327</v>
      </c>
      <c r="P23" s="2">
        <f t="shared" si="13"/>
        <v>10256.100257946748</v>
      </c>
      <c r="Q23" s="2">
        <f t="shared" si="13"/>
        <v>10666.344268264622</v>
      </c>
      <c r="R23" s="2">
        <f t="shared" si="13"/>
        <v>11092.9980389952</v>
      </c>
      <c r="S23" s="2">
        <f t="shared" si="13"/>
        <v>11536.71796055501</v>
      </c>
      <c r="T23" s="2">
        <f t="shared" si="13"/>
        <v>11998.186678977207</v>
      </c>
      <c r="U23" s="2">
        <f t="shared" si="13"/>
        <v>12478.114146136297</v>
      </c>
      <c r="V23" s="2">
        <f t="shared" si="13"/>
        <v>12977.238711981741</v>
      </c>
      <c r="W23" s="2">
        <f t="shared" si="13"/>
        <v>13496.328260461009</v>
      </c>
      <c r="X23" s="2">
        <f t="shared" si="13"/>
        <v>14036.181390879447</v>
      </c>
      <c r="Y23" s="2">
        <f t="shared" si="13"/>
        <v>14597.62864651463</v>
      </c>
      <c r="Z23" s="2">
        <f t="shared" si="13"/>
        <v>15181.53379237521</v>
      </c>
      <c r="AA23" s="2">
        <f t="shared" si="13"/>
        <v>15788.795144070222</v>
      </c>
      <c r="AB23" s="2">
        <f t="shared" si="13"/>
        <v>16420.34694983303</v>
      </c>
    </row>
    <row r="24" spans="1:28" s="26" customFormat="1" ht="12.75" customHeight="1">
      <c r="A24" s="30"/>
      <c r="B24" s="50"/>
      <c r="C24" s="50" t="s">
        <v>23</v>
      </c>
      <c r="D24" s="50"/>
      <c r="E24" s="50">
        <f aca="true" t="shared" si="14" ref="E24:AB24">E22-E23</f>
        <v>7458.75</v>
      </c>
      <c r="F24" s="50">
        <f t="shared" si="14"/>
        <v>9626.5</v>
      </c>
      <c r="G24" s="50">
        <f t="shared" si="14"/>
        <v>11981.45</v>
      </c>
      <c r="H24" s="50">
        <f t="shared" si="14"/>
        <v>13917.488000000001</v>
      </c>
      <c r="I24" s="50">
        <f t="shared" si="14"/>
        <v>14474.187520000009</v>
      </c>
      <c r="J24" s="50">
        <f t="shared" si="14"/>
        <v>15053.155020800004</v>
      </c>
      <c r="K24" s="50">
        <f t="shared" si="14"/>
        <v>15655.281221632005</v>
      </c>
      <c r="L24" s="50">
        <f t="shared" si="14"/>
        <v>16281.49247049729</v>
      </c>
      <c r="M24" s="52">
        <f t="shared" si="14"/>
        <v>16932.752169317177</v>
      </c>
      <c r="N24" s="50">
        <f t="shared" si="14"/>
        <v>17610.062256089863</v>
      </c>
      <c r="O24" s="50">
        <f t="shared" si="14"/>
        <v>18314.464746333466</v>
      </c>
      <c r="P24" s="50">
        <f t="shared" si="14"/>
        <v>19047.04333618682</v>
      </c>
      <c r="Q24" s="50">
        <f t="shared" si="14"/>
        <v>19808.9250696343</v>
      </c>
      <c r="R24" s="50">
        <f t="shared" si="14"/>
        <v>20601.28207241966</v>
      </c>
      <c r="S24" s="50">
        <f t="shared" si="14"/>
        <v>21425.33335531645</v>
      </c>
      <c r="T24" s="50">
        <f t="shared" si="14"/>
        <v>22282.346689529102</v>
      </c>
      <c r="U24" s="50">
        <f t="shared" si="14"/>
        <v>23173.64055711027</v>
      </c>
      <c r="V24" s="50">
        <f t="shared" si="14"/>
        <v>24100.58617939466</v>
      </c>
      <c r="W24" s="50">
        <f t="shared" si="14"/>
        <v>25064.609626570447</v>
      </c>
      <c r="X24" s="50">
        <f t="shared" si="14"/>
        <v>26067.19401163326</v>
      </c>
      <c r="Y24" s="50">
        <f t="shared" si="14"/>
        <v>27109.8817720986</v>
      </c>
      <c r="Z24" s="50">
        <f t="shared" si="14"/>
        <v>28194.27704298254</v>
      </c>
      <c r="AA24" s="50">
        <f t="shared" si="14"/>
        <v>29322.04812470184</v>
      </c>
      <c r="AB24" s="50">
        <f t="shared" si="14"/>
        <v>30494.930049689916</v>
      </c>
    </row>
    <row r="25" spans="1:28" s="57" customFormat="1" ht="12.75" customHeight="1">
      <c r="A25" s="30"/>
      <c r="C25" s="6" t="s">
        <v>24</v>
      </c>
      <c r="E25" s="57">
        <f aca="true" t="shared" si="15" ref="E25:AB25">E19</f>
        <v>10000</v>
      </c>
      <c r="F25" s="58">
        <f t="shared" si="15"/>
        <v>11200.000000000002</v>
      </c>
      <c r="G25" s="58">
        <f t="shared" si="15"/>
        <v>12544.000000000004</v>
      </c>
      <c r="H25" s="58">
        <f t="shared" si="15"/>
        <v>13045.760000000004</v>
      </c>
      <c r="I25" s="58">
        <f t="shared" si="15"/>
        <v>13567.590400000005</v>
      </c>
      <c r="J25" s="58">
        <f t="shared" si="15"/>
        <v>14110.294016000005</v>
      </c>
      <c r="K25" s="58">
        <f t="shared" si="15"/>
        <v>14674.705776640007</v>
      </c>
      <c r="L25" s="58">
        <f t="shared" si="15"/>
        <v>15261.694007705608</v>
      </c>
      <c r="M25" s="59">
        <f t="shared" si="15"/>
        <v>15872.161768013833</v>
      </c>
      <c r="N25" s="58">
        <f t="shared" si="15"/>
        <v>16507.048238734387</v>
      </c>
      <c r="O25" s="58">
        <f t="shared" si="15"/>
        <v>17167.330168283763</v>
      </c>
      <c r="P25" s="58">
        <f t="shared" si="15"/>
        <v>17854.023375015113</v>
      </c>
      <c r="Q25" s="58">
        <f t="shared" si="15"/>
        <v>18568.184310015717</v>
      </c>
      <c r="R25" s="58">
        <f t="shared" si="15"/>
        <v>19310.911682416347</v>
      </c>
      <c r="S25" s="58">
        <f t="shared" si="15"/>
        <v>20083.348149713</v>
      </c>
      <c r="T25" s="58">
        <f t="shared" si="15"/>
        <v>20886.682075701523</v>
      </c>
      <c r="U25" s="58">
        <f t="shared" si="15"/>
        <v>21722.149358729584</v>
      </c>
      <c r="V25" s="58">
        <f t="shared" si="15"/>
        <v>22591.03533307877</v>
      </c>
      <c r="W25" s="58">
        <f t="shared" si="15"/>
        <v>23494.67674640192</v>
      </c>
      <c r="X25" s="58">
        <f t="shared" si="15"/>
        <v>24434.463816257998</v>
      </c>
      <c r="Y25" s="58">
        <f t="shared" si="15"/>
        <v>25411.842368908317</v>
      </c>
      <c r="Z25" s="58">
        <f t="shared" si="15"/>
        <v>26428.31606366465</v>
      </c>
      <c r="AA25" s="58">
        <f t="shared" si="15"/>
        <v>27485.44870621124</v>
      </c>
      <c r="AB25" s="58">
        <f t="shared" si="15"/>
        <v>28584.86665445969</v>
      </c>
    </row>
    <row r="26" spans="1:28" ht="12" customHeight="1">
      <c r="A26" s="30"/>
      <c r="C26" s="6" t="s">
        <v>25</v>
      </c>
      <c r="E26" s="6">
        <f aca="true" t="shared" si="16" ref="E26:AB26">E39-D39</f>
        <v>-8500</v>
      </c>
      <c r="F26" s="10">
        <f t="shared" si="16"/>
        <v>-8500</v>
      </c>
      <c r="G26" s="10">
        <f t="shared" si="16"/>
        <v>-8500</v>
      </c>
      <c r="H26" s="10">
        <f t="shared" si="16"/>
        <v>2080</v>
      </c>
      <c r="I26" s="10">
        <f t="shared" si="16"/>
        <v>2163.2000000000044</v>
      </c>
      <c r="J26" s="2">
        <f t="shared" si="16"/>
        <v>2249.728000000003</v>
      </c>
      <c r="K26" s="2">
        <f t="shared" si="16"/>
        <v>2339.717120000001</v>
      </c>
      <c r="L26" s="2">
        <f t="shared" si="16"/>
        <v>2433.305804800002</v>
      </c>
      <c r="M26" s="37">
        <f t="shared" si="16"/>
        <v>2530.638036992008</v>
      </c>
      <c r="N26" s="2">
        <f t="shared" si="16"/>
        <v>2631.863558471683</v>
      </c>
      <c r="O26" s="2">
        <f t="shared" si="16"/>
        <v>2737.1381008105527</v>
      </c>
      <c r="P26" s="2">
        <f t="shared" si="16"/>
        <v>2846.6236248429777</v>
      </c>
      <c r="Q26" s="2">
        <f t="shared" si="16"/>
        <v>2960.488569836685</v>
      </c>
      <c r="R26" s="2">
        <f t="shared" si="16"/>
        <v>3078.9081126301608</v>
      </c>
      <c r="S26" s="2">
        <f t="shared" si="16"/>
        <v>3202.06443713537</v>
      </c>
      <c r="T26" s="2">
        <f t="shared" si="16"/>
        <v>3330.1470146207866</v>
      </c>
      <c r="U26" s="2">
        <f t="shared" si="16"/>
        <v>3463.3528952056076</v>
      </c>
      <c r="V26" s="2">
        <f t="shared" si="16"/>
        <v>3601.8870110138378</v>
      </c>
      <c r="W26" s="2">
        <f t="shared" si="16"/>
        <v>3745.9624914543965</v>
      </c>
      <c r="X26" s="2">
        <f t="shared" si="16"/>
        <v>3895.80099111257</v>
      </c>
      <c r="Y26" s="2">
        <f t="shared" si="16"/>
        <v>4051.633030757075</v>
      </c>
      <c r="Z26" s="2">
        <f t="shared" si="16"/>
        <v>4213.6983519873465</v>
      </c>
      <c r="AA26" s="2">
        <f t="shared" si="16"/>
        <v>4382.246286066846</v>
      </c>
      <c r="AB26" s="2">
        <f t="shared" si="16"/>
        <v>4557.5361375095235</v>
      </c>
    </row>
    <row r="27" spans="1:28" ht="12" customHeight="1">
      <c r="A27" s="30"/>
      <c r="C27" s="6" t="s">
        <v>26</v>
      </c>
      <c r="E27" s="9">
        <f>D6-E6</f>
        <v>-900</v>
      </c>
      <c r="F27" s="9">
        <f aca="true" t="shared" si="17" ref="F27:AB27">E6-F6</f>
        <v>-1008</v>
      </c>
      <c r="G27" s="9">
        <f t="shared" si="17"/>
        <v>-376.3199999999997</v>
      </c>
      <c r="H27" s="9">
        <f t="shared" si="17"/>
        <v>-391.372800000001</v>
      </c>
      <c r="I27" s="9">
        <f t="shared" si="17"/>
        <v>-407.027712000001</v>
      </c>
      <c r="J27" s="9">
        <f t="shared" si="17"/>
        <v>-423.3088204800006</v>
      </c>
      <c r="K27" s="9">
        <f t="shared" si="17"/>
        <v>-440.24117329920045</v>
      </c>
      <c r="L27" s="9">
        <f t="shared" si="17"/>
        <v>-457.85082023116775</v>
      </c>
      <c r="M27" s="9">
        <f t="shared" si="17"/>
        <v>-476.1648530404145</v>
      </c>
      <c r="N27" s="9">
        <f t="shared" si="17"/>
        <v>-495.2114471620316</v>
      </c>
      <c r="O27" s="9">
        <f t="shared" si="17"/>
        <v>-515.0199050485135</v>
      </c>
      <c r="P27" s="9">
        <f t="shared" si="17"/>
        <v>-535.6207012504528</v>
      </c>
      <c r="Q27" s="9">
        <f t="shared" si="17"/>
        <v>-557.0455293004725</v>
      </c>
      <c r="R27" s="9">
        <f t="shared" si="17"/>
        <v>-579.3273504724912</v>
      </c>
      <c r="S27" s="9">
        <f t="shared" si="17"/>
        <v>-602.5004444913902</v>
      </c>
      <c r="T27" s="9">
        <f t="shared" si="17"/>
        <v>-626.6004622710461</v>
      </c>
      <c r="U27" s="9">
        <f t="shared" si="17"/>
        <v>-651.6644807618886</v>
      </c>
      <c r="V27" s="9">
        <f t="shared" si="17"/>
        <v>-677.7310599923621</v>
      </c>
      <c r="W27" s="9">
        <f t="shared" si="17"/>
        <v>-704.8403023920582</v>
      </c>
      <c r="X27" s="9">
        <f t="shared" si="17"/>
        <v>-733.0339144877398</v>
      </c>
      <c r="Y27" s="9">
        <f t="shared" si="17"/>
        <v>-762.3552710672484</v>
      </c>
      <c r="Z27" s="9">
        <f t="shared" si="17"/>
        <v>-792.8494819099396</v>
      </c>
      <c r="AA27" s="9">
        <f t="shared" si="17"/>
        <v>-824.5634611863388</v>
      </c>
      <c r="AB27" s="9">
        <f t="shared" si="17"/>
        <v>-857.5459996337922</v>
      </c>
    </row>
    <row r="28" spans="1:28" ht="12" customHeight="1">
      <c r="A28" s="30"/>
      <c r="C28" s="6" t="s">
        <v>27</v>
      </c>
      <c r="E28" s="6">
        <f aca="true" t="shared" si="18" ref="E28:AB28">-E19</f>
        <v>-10000</v>
      </c>
      <c r="F28" s="6">
        <f t="shared" si="18"/>
        <v>-11200.000000000002</v>
      </c>
      <c r="G28" s="6">
        <f t="shared" si="18"/>
        <v>-12544.000000000004</v>
      </c>
      <c r="H28" s="6">
        <f t="shared" si="18"/>
        <v>-13045.760000000004</v>
      </c>
      <c r="I28" s="6">
        <f t="shared" si="18"/>
        <v>-13567.590400000005</v>
      </c>
      <c r="J28" s="6">
        <f t="shared" si="18"/>
        <v>-14110.294016000005</v>
      </c>
      <c r="K28" s="6">
        <f t="shared" si="18"/>
        <v>-14674.705776640007</v>
      </c>
      <c r="L28" s="6">
        <f t="shared" si="18"/>
        <v>-15261.694007705608</v>
      </c>
      <c r="M28" s="6">
        <f t="shared" si="18"/>
        <v>-15872.161768013833</v>
      </c>
      <c r="N28" s="6">
        <f t="shared" si="18"/>
        <v>-16507.048238734387</v>
      </c>
      <c r="O28" s="6">
        <f t="shared" si="18"/>
        <v>-17167.330168283763</v>
      </c>
      <c r="P28" s="6">
        <f t="shared" si="18"/>
        <v>-17854.023375015113</v>
      </c>
      <c r="Q28" s="6">
        <f t="shared" si="18"/>
        <v>-18568.184310015717</v>
      </c>
      <c r="R28" s="6">
        <f t="shared" si="18"/>
        <v>-19310.911682416347</v>
      </c>
      <c r="S28" s="6">
        <f t="shared" si="18"/>
        <v>-20083.348149713</v>
      </c>
      <c r="T28" s="6">
        <f t="shared" si="18"/>
        <v>-20886.682075701523</v>
      </c>
      <c r="U28" s="6">
        <f t="shared" si="18"/>
        <v>-21722.149358729584</v>
      </c>
      <c r="V28" s="6">
        <f t="shared" si="18"/>
        <v>-22591.03533307877</v>
      </c>
      <c r="W28" s="6">
        <f t="shared" si="18"/>
        <v>-23494.67674640192</v>
      </c>
      <c r="X28" s="6">
        <f t="shared" si="18"/>
        <v>-24434.463816257998</v>
      </c>
      <c r="Y28" s="6">
        <f t="shared" si="18"/>
        <v>-25411.842368908317</v>
      </c>
      <c r="Z28" s="6">
        <f t="shared" si="18"/>
        <v>-26428.31606366465</v>
      </c>
      <c r="AA28" s="6">
        <f t="shared" si="18"/>
        <v>-27485.44870621124</v>
      </c>
      <c r="AB28" s="6">
        <f t="shared" si="18"/>
        <v>-28584.86665445969</v>
      </c>
    </row>
    <row r="29" spans="1:28" s="7" customFormat="1" ht="12" customHeight="1">
      <c r="A29" s="30"/>
      <c r="B29" s="46"/>
      <c r="C29" s="50" t="s">
        <v>28</v>
      </c>
      <c r="D29" s="46"/>
      <c r="E29" s="50">
        <f aca="true" t="shared" si="19" ref="E29:AB29">E24+E25+E28+E26+E27</f>
        <v>-1941.25</v>
      </c>
      <c r="F29" s="50">
        <f t="shared" si="19"/>
        <v>118.49999999999818</v>
      </c>
      <c r="G29" s="50">
        <f t="shared" si="19"/>
        <v>3105.130000000001</v>
      </c>
      <c r="H29" s="50">
        <f t="shared" si="19"/>
        <v>15606.115200000002</v>
      </c>
      <c r="I29" s="50">
        <f t="shared" si="19"/>
        <v>16230.359808000014</v>
      </c>
      <c r="J29" s="50">
        <f t="shared" si="19"/>
        <v>16879.574200320007</v>
      </c>
      <c r="K29" s="50">
        <f t="shared" si="19"/>
        <v>17554.757168332806</v>
      </c>
      <c r="L29" s="50">
        <f t="shared" si="19"/>
        <v>18256.94745506612</v>
      </c>
      <c r="M29" s="52">
        <f t="shared" si="19"/>
        <v>18987.22535326877</v>
      </c>
      <c r="N29" s="50">
        <f t="shared" si="19"/>
        <v>19746.714367399516</v>
      </c>
      <c r="O29" s="50">
        <f t="shared" si="19"/>
        <v>20536.58294209551</v>
      </c>
      <c r="P29" s="50">
        <f t="shared" si="19"/>
        <v>21358.04625977934</v>
      </c>
      <c r="Q29" s="50">
        <f t="shared" si="19"/>
        <v>22212.368110170515</v>
      </c>
      <c r="R29" s="50">
        <f t="shared" si="19"/>
        <v>23100.862834577332</v>
      </c>
      <c r="S29" s="50">
        <f t="shared" si="19"/>
        <v>24024.897347960432</v>
      </c>
      <c r="T29" s="50">
        <f t="shared" si="19"/>
        <v>24985.893241878846</v>
      </c>
      <c r="U29" s="50">
        <f t="shared" si="19"/>
        <v>25985.328971553987</v>
      </c>
      <c r="V29" s="50">
        <f t="shared" si="19"/>
        <v>27024.742130416136</v>
      </c>
      <c r="W29" s="50">
        <f t="shared" si="19"/>
        <v>28105.731815632786</v>
      </c>
      <c r="X29" s="50">
        <f t="shared" si="19"/>
        <v>29229.96108825809</v>
      </c>
      <c r="Y29" s="50">
        <f t="shared" si="19"/>
        <v>30399.159531788428</v>
      </c>
      <c r="Z29" s="50">
        <f t="shared" si="19"/>
        <v>31615.125913059946</v>
      </c>
      <c r="AA29" s="50">
        <f t="shared" si="19"/>
        <v>32879.73094958234</v>
      </c>
      <c r="AB29" s="50">
        <f t="shared" si="19"/>
        <v>34194.92018756564</v>
      </c>
    </row>
    <row r="30" spans="1:28" s="26" customFormat="1" ht="12.75" customHeight="1">
      <c r="A30" s="30"/>
      <c r="B30" s="50"/>
      <c r="C30" s="50" t="s">
        <v>29</v>
      </c>
      <c r="D30" s="50"/>
      <c r="E30" s="50">
        <f aca="true" t="shared" si="20" ref="E30:AB30">E29+E21*(1-$B48)-E26</f>
        <v>12100</v>
      </c>
      <c r="F30" s="50">
        <f t="shared" si="20"/>
        <v>13551.999999999998</v>
      </c>
      <c r="G30" s="50">
        <f t="shared" si="20"/>
        <v>15930.880000000001</v>
      </c>
      <c r="H30" s="50">
        <f t="shared" si="20"/>
        <v>16568.1152</v>
      </c>
      <c r="I30" s="50">
        <f t="shared" si="20"/>
        <v>17230.839808000008</v>
      </c>
      <c r="J30" s="50">
        <f t="shared" si="20"/>
        <v>17920.073400320005</v>
      </c>
      <c r="K30" s="50">
        <f t="shared" si="20"/>
        <v>18636.876336332803</v>
      </c>
      <c r="L30" s="50">
        <f t="shared" si="20"/>
        <v>19382.35138978612</v>
      </c>
      <c r="M30" s="52">
        <f t="shared" si="20"/>
        <v>20157.645445377562</v>
      </c>
      <c r="N30" s="50">
        <f t="shared" si="20"/>
        <v>20963.951263192666</v>
      </c>
      <c r="O30" s="50">
        <f t="shared" si="20"/>
        <v>21802.509313720384</v>
      </c>
      <c r="P30" s="50">
        <f t="shared" si="20"/>
        <v>22674.609686269207</v>
      </c>
      <c r="Q30" s="50">
        <f t="shared" si="20"/>
        <v>23581.59407371999</v>
      </c>
      <c r="R30" s="50">
        <f t="shared" si="20"/>
        <v>24524.857836668776</v>
      </c>
      <c r="S30" s="50">
        <f t="shared" si="20"/>
        <v>25505.852150135528</v>
      </c>
      <c r="T30" s="50">
        <f t="shared" si="20"/>
        <v>26526.086236140945</v>
      </c>
      <c r="U30" s="50">
        <f t="shared" si="20"/>
        <v>27587.129685586584</v>
      </c>
      <c r="V30" s="50">
        <f t="shared" si="20"/>
        <v>28690.614873010032</v>
      </c>
      <c r="W30" s="50">
        <f t="shared" si="20"/>
        <v>29838.239467930427</v>
      </c>
      <c r="X30" s="50">
        <f t="shared" si="20"/>
        <v>31031.76904664764</v>
      </c>
      <c r="Y30" s="50">
        <f t="shared" si="20"/>
        <v>32273.03980851356</v>
      </c>
      <c r="Z30" s="50">
        <f t="shared" si="20"/>
        <v>33563.961400854096</v>
      </c>
      <c r="AA30" s="50">
        <f t="shared" si="20"/>
        <v>34906.519856888255</v>
      </c>
      <c r="AB30" s="50">
        <f t="shared" si="20"/>
        <v>36302.78065116379</v>
      </c>
    </row>
    <row r="31" spans="1:13" ht="12.75" customHeight="1">
      <c r="A31" s="30"/>
      <c r="B31" s="20"/>
      <c r="C31" s="18"/>
      <c r="D31" s="18"/>
      <c r="E31" s="20"/>
      <c r="F31" s="17"/>
      <c r="G31" s="20"/>
      <c r="H31" s="19"/>
      <c r="M31" s="36"/>
    </row>
    <row r="32" spans="1:28" ht="12" customHeight="1">
      <c r="A32" s="30"/>
      <c r="C32" s="6" t="s">
        <v>30</v>
      </c>
      <c r="D32" s="12">
        <v>1.5</v>
      </c>
      <c r="E32" s="12">
        <v>1.5</v>
      </c>
      <c r="F32" s="12">
        <v>1.5</v>
      </c>
      <c r="G32" s="12">
        <v>1.5</v>
      </c>
      <c r="H32" s="12">
        <v>1.5</v>
      </c>
      <c r="I32" s="12">
        <v>1.5</v>
      </c>
      <c r="J32" s="12">
        <v>1.5</v>
      </c>
      <c r="K32" s="12">
        <v>1.5</v>
      </c>
      <c r="L32" s="12">
        <v>1.5</v>
      </c>
      <c r="M32" s="12">
        <v>1.5</v>
      </c>
      <c r="N32" s="12">
        <v>1.5</v>
      </c>
      <c r="O32" s="12">
        <v>1.5</v>
      </c>
      <c r="P32" s="12">
        <v>1.5</v>
      </c>
      <c r="Q32" s="12">
        <v>1.5</v>
      </c>
      <c r="R32" s="12">
        <v>1.5</v>
      </c>
      <c r="S32" s="12">
        <v>1.5</v>
      </c>
      <c r="T32" s="12">
        <v>1.5</v>
      </c>
      <c r="U32" s="12">
        <v>1.5</v>
      </c>
      <c r="V32" s="12">
        <v>1.5</v>
      </c>
      <c r="W32" s="12">
        <v>1.5</v>
      </c>
      <c r="X32" s="12">
        <v>1.5</v>
      </c>
      <c r="Y32" s="12">
        <v>1.5</v>
      </c>
      <c r="Z32" s="12">
        <v>1.5</v>
      </c>
      <c r="AA32" s="12">
        <v>1.5</v>
      </c>
      <c r="AB32" s="12">
        <v>1.5</v>
      </c>
    </row>
    <row r="33" spans="1:28" ht="12" customHeight="1">
      <c r="A33" s="30"/>
      <c r="C33" s="6" t="s">
        <v>31</v>
      </c>
      <c r="D33" s="11">
        <v>0.06</v>
      </c>
      <c r="E33" s="11">
        <v>0.06</v>
      </c>
      <c r="F33" s="11">
        <v>0.06</v>
      </c>
      <c r="G33" s="11">
        <v>0.06</v>
      </c>
      <c r="H33" s="11">
        <v>0.06</v>
      </c>
      <c r="I33" s="11">
        <v>0.06</v>
      </c>
      <c r="J33" s="11">
        <v>0.06</v>
      </c>
      <c r="K33" s="11">
        <v>0.06</v>
      </c>
      <c r="L33" s="11">
        <v>0.06</v>
      </c>
      <c r="M33" s="11">
        <v>0.06</v>
      </c>
      <c r="N33" s="11">
        <v>0.06</v>
      </c>
      <c r="O33" s="11">
        <v>0.06</v>
      </c>
      <c r="P33" s="11">
        <v>0.06</v>
      </c>
      <c r="Q33" s="11">
        <v>0.06</v>
      </c>
      <c r="R33" s="11">
        <v>0.06</v>
      </c>
      <c r="S33" s="11">
        <v>0.06</v>
      </c>
      <c r="T33" s="11">
        <v>0.06</v>
      </c>
      <c r="U33" s="11">
        <v>0.06</v>
      </c>
      <c r="V33" s="11">
        <v>0.06</v>
      </c>
      <c r="W33" s="11">
        <v>0.06</v>
      </c>
      <c r="X33" s="11">
        <v>0.06</v>
      </c>
      <c r="Y33" s="11">
        <v>0.06</v>
      </c>
      <c r="Z33" s="11">
        <v>0.06</v>
      </c>
      <c r="AA33" s="11">
        <v>0.06</v>
      </c>
      <c r="AB33" s="11">
        <v>0.06</v>
      </c>
    </row>
    <row r="34" spans="1:28" ht="12" customHeight="1">
      <c r="A34" s="30"/>
      <c r="C34" s="6" t="s">
        <v>32</v>
      </c>
      <c r="D34" s="11">
        <v>0.08</v>
      </c>
      <c r="E34" s="11">
        <v>0.08</v>
      </c>
      <c r="F34" s="11">
        <v>0.08</v>
      </c>
      <c r="G34" s="11">
        <v>0.08</v>
      </c>
      <c r="H34" s="11">
        <v>0.08</v>
      </c>
      <c r="I34" s="11">
        <v>0.08</v>
      </c>
      <c r="J34" s="3">
        <v>0.08</v>
      </c>
      <c r="K34" s="3">
        <v>0.08</v>
      </c>
      <c r="L34" s="3">
        <v>0.08</v>
      </c>
      <c r="M34" s="38">
        <v>0.08</v>
      </c>
      <c r="N34" s="3">
        <v>0.08</v>
      </c>
      <c r="O34" s="3">
        <v>0.08</v>
      </c>
      <c r="P34" s="3">
        <v>0.08</v>
      </c>
      <c r="Q34" s="3">
        <v>0.08</v>
      </c>
      <c r="R34" s="3">
        <v>0.08</v>
      </c>
      <c r="S34" s="3">
        <v>0.08</v>
      </c>
      <c r="T34" s="3">
        <v>0.08</v>
      </c>
      <c r="U34" s="3">
        <v>0.08</v>
      </c>
      <c r="V34" s="3">
        <v>0.08</v>
      </c>
      <c r="W34" s="3">
        <v>0.08</v>
      </c>
      <c r="X34" s="3">
        <v>0.08</v>
      </c>
      <c r="Y34" s="3">
        <v>0.08</v>
      </c>
      <c r="Z34" s="3">
        <v>0.08</v>
      </c>
      <c r="AA34" s="3">
        <v>0.08</v>
      </c>
      <c r="AB34" s="3">
        <v>0.08</v>
      </c>
    </row>
    <row r="35" spans="1:28" s="25" customFormat="1" ht="14.25" customHeight="1">
      <c r="A35" s="30"/>
      <c r="C35" s="25" t="s">
        <v>33</v>
      </c>
      <c r="D35" s="28">
        <f aca="true" t="shared" si="21" ref="D35:AB35">D33+D32*D34</f>
        <v>0.18</v>
      </c>
      <c r="E35" s="28">
        <f t="shared" si="21"/>
        <v>0.18</v>
      </c>
      <c r="F35" s="28">
        <f t="shared" si="21"/>
        <v>0.18</v>
      </c>
      <c r="G35" s="28">
        <f t="shared" si="21"/>
        <v>0.18</v>
      </c>
      <c r="H35" s="28">
        <f t="shared" si="21"/>
        <v>0.18</v>
      </c>
      <c r="I35" s="28">
        <f t="shared" si="21"/>
        <v>0.18</v>
      </c>
      <c r="J35" s="28">
        <f t="shared" si="21"/>
        <v>0.18</v>
      </c>
      <c r="K35" s="28">
        <f t="shared" si="21"/>
        <v>0.18</v>
      </c>
      <c r="L35" s="28">
        <f t="shared" si="21"/>
        <v>0.18</v>
      </c>
      <c r="M35" s="44">
        <f t="shared" si="21"/>
        <v>0.18</v>
      </c>
      <c r="N35" s="28">
        <f t="shared" si="21"/>
        <v>0.18</v>
      </c>
      <c r="O35" s="28">
        <f t="shared" si="21"/>
        <v>0.18</v>
      </c>
      <c r="P35" s="28">
        <f t="shared" si="21"/>
        <v>0.18</v>
      </c>
      <c r="Q35" s="28">
        <f t="shared" si="21"/>
        <v>0.18</v>
      </c>
      <c r="R35" s="28">
        <f t="shared" si="21"/>
        <v>0.18</v>
      </c>
      <c r="S35" s="28">
        <f t="shared" si="21"/>
        <v>0.18</v>
      </c>
      <c r="T35" s="28">
        <f t="shared" si="21"/>
        <v>0.18</v>
      </c>
      <c r="U35" s="28">
        <f t="shared" si="21"/>
        <v>0.18</v>
      </c>
      <c r="V35" s="28">
        <f t="shared" si="21"/>
        <v>0.18</v>
      </c>
      <c r="W35" s="28">
        <f t="shared" si="21"/>
        <v>0.18</v>
      </c>
      <c r="X35" s="28">
        <f t="shared" si="21"/>
        <v>0.18</v>
      </c>
      <c r="Y35" s="28">
        <f t="shared" si="21"/>
        <v>0.18</v>
      </c>
      <c r="Z35" s="28">
        <f t="shared" si="21"/>
        <v>0.18</v>
      </c>
      <c r="AA35" s="28">
        <f t="shared" si="21"/>
        <v>0.18</v>
      </c>
      <c r="AB35" s="28">
        <f t="shared" si="21"/>
        <v>0.18</v>
      </c>
    </row>
    <row r="36" spans="1:28" ht="14.25" customHeight="1" hidden="1">
      <c r="A36" s="30"/>
      <c r="C36" s="15" t="s">
        <v>34</v>
      </c>
      <c r="D36" s="10">
        <f aca="true" t="shared" si="22" ref="D36:P36">NPV(D35,E30:N30)</f>
        <v>71955.82374451416</v>
      </c>
      <c r="E36" s="10">
        <f t="shared" si="22"/>
        <v>76973.55683793161</v>
      </c>
      <c r="F36" s="10">
        <f t="shared" si="22"/>
        <v>81609.10928094044</v>
      </c>
      <c r="G36" s="10">
        <f t="shared" si="22"/>
        <v>84873.47365217806</v>
      </c>
      <c r="H36" s="10">
        <f t="shared" si="22"/>
        <v>88268.41259826517</v>
      </c>
      <c r="I36" s="10">
        <f t="shared" si="22"/>
        <v>91799.14910219578</v>
      </c>
      <c r="J36" s="10">
        <f t="shared" si="22"/>
        <v>95471.11506628363</v>
      </c>
      <c r="K36" s="10">
        <f t="shared" si="22"/>
        <v>99289.95966893499</v>
      </c>
      <c r="L36" s="10">
        <f t="shared" si="22"/>
        <v>103261.55805569238</v>
      </c>
      <c r="M36" s="10">
        <f t="shared" si="22"/>
        <v>107392.0203779201</v>
      </c>
      <c r="N36" s="10">
        <f t="shared" si="22"/>
        <v>111687.70119303693</v>
      </c>
      <c r="O36" s="10">
        <f t="shared" si="22"/>
        <v>116155.2092407584</v>
      </c>
      <c r="P36" s="10">
        <f t="shared" si="22"/>
        <v>120801.41761038873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</row>
    <row r="37" spans="1:28" ht="14.25" customHeight="1" hidden="1">
      <c r="A37" s="30"/>
      <c r="C37" s="15" t="s">
        <v>35</v>
      </c>
      <c r="D37" s="10">
        <f aca="true" t="shared" si="23" ref="D37:P37">O30/(D35-$O$4)/(1+D35)^10</f>
        <v>29754.891567177947</v>
      </c>
      <c r="E37" s="10">
        <f t="shared" si="23"/>
        <v>30945.087229865072</v>
      </c>
      <c r="F37" s="10">
        <f t="shared" si="23"/>
        <v>32182.8907190597</v>
      </c>
      <c r="G37" s="10">
        <f t="shared" si="23"/>
        <v>33470.206347822066</v>
      </c>
      <c r="H37" s="10">
        <f t="shared" si="23"/>
        <v>34809.01460173495</v>
      </c>
      <c r="I37" s="10">
        <f t="shared" si="23"/>
        <v>36201.37518580435</v>
      </c>
      <c r="J37" s="10">
        <f t="shared" si="23"/>
        <v>37649.43019323651</v>
      </c>
      <c r="K37" s="10">
        <f t="shared" si="23"/>
        <v>39155.40740096596</v>
      </c>
      <c r="L37" s="10">
        <f t="shared" si="23"/>
        <v>40721.62369700459</v>
      </c>
      <c r="M37" s="10">
        <f t="shared" si="23"/>
        <v>42350.48864488477</v>
      </c>
      <c r="N37" s="10">
        <f t="shared" si="23"/>
        <v>44044.50819068018</v>
      </c>
      <c r="O37" s="10">
        <f t="shared" si="23"/>
        <v>45806.288518307374</v>
      </c>
      <c r="P37" s="10">
        <f t="shared" si="23"/>
        <v>47638.54005903966</v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</row>
    <row r="38" spans="1:28" s="25" customFormat="1" ht="12.75" customHeight="1">
      <c r="A38" s="30"/>
      <c r="C38" s="34" t="s">
        <v>36</v>
      </c>
      <c r="D38" s="27">
        <f>D36+D37</f>
        <v>101710.7153116921</v>
      </c>
      <c r="E38" s="27">
        <f aca="true" t="shared" si="24" ref="E38:P38">E36+E37</f>
        <v>107918.64406779667</v>
      </c>
      <c r="F38" s="27">
        <f t="shared" si="24"/>
        <v>113792.00000000013</v>
      </c>
      <c r="G38" s="27">
        <f t="shared" si="24"/>
        <v>118343.68000000012</v>
      </c>
      <c r="H38" s="27">
        <f t="shared" si="24"/>
        <v>123077.42720000012</v>
      </c>
      <c r="I38" s="27">
        <f t="shared" si="24"/>
        <v>128000.52428800013</v>
      </c>
      <c r="J38" s="27">
        <f t="shared" si="24"/>
        <v>133120.54525952015</v>
      </c>
      <c r="K38" s="27">
        <f t="shared" si="24"/>
        <v>138445.36706990094</v>
      </c>
      <c r="L38" s="27">
        <f t="shared" si="24"/>
        <v>143983.18175269698</v>
      </c>
      <c r="M38" s="27">
        <f t="shared" si="24"/>
        <v>149742.50902280485</v>
      </c>
      <c r="N38" s="27">
        <f t="shared" si="24"/>
        <v>155732.2093837171</v>
      </c>
      <c r="O38" s="27">
        <f t="shared" si="24"/>
        <v>161961.49775906577</v>
      </c>
      <c r="P38" s="27">
        <f t="shared" si="24"/>
        <v>168439.95766942838</v>
      </c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</row>
    <row r="39" spans="1:28" ht="15" customHeight="1" hidden="1">
      <c r="A39" s="30"/>
      <c r="C39" s="6" t="s">
        <v>38</v>
      </c>
      <c r="D39" s="10">
        <f aca="true" t="shared" si="25" ref="D39:AB39">D11</f>
        <v>77500</v>
      </c>
      <c r="E39" s="10">
        <f t="shared" si="25"/>
        <v>69000</v>
      </c>
      <c r="F39" s="10">
        <f t="shared" si="25"/>
        <v>60500</v>
      </c>
      <c r="G39" s="10">
        <f t="shared" si="25"/>
        <v>52000</v>
      </c>
      <c r="H39" s="10">
        <f t="shared" si="25"/>
        <v>54080</v>
      </c>
      <c r="I39" s="10">
        <f t="shared" si="25"/>
        <v>56243.200000000004</v>
      </c>
      <c r="J39" s="10">
        <f t="shared" si="25"/>
        <v>58492.92800000001</v>
      </c>
      <c r="K39" s="10">
        <f t="shared" si="25"/>
        <v>60832.64512000001</v>
      </c>
      <c r="L39" s="10">
        <f t="shared" si="25"/>
        <v>63265.95092480001</v>
      </c>
      <c r="M39" s="40">
        <f t="shared" si="25"/>
        <v>65796.58896179202</v>
      </c>
      <c r="N39" s="10">
        <f t="shared" si="25"/>
        <v>68428.4525202637</v>
      </c>
      <c r="O39" s="10">
        <f t="shared" si="25"/>
        <v>71165.59062107425</v>
      </c>
      <c r="P39" s="10">
        <f t="shared" si="25"/>
        <v>74012.21424591723</v>
      </c>
      <c r="Q39" s="10">
        <f t="shared" si="25"/>
        <v>76972.70281575392</v>
      </c>
      <c r="R39" s="10">
        <f t="shared" si="25"/>
        <v>80051.61092838408</v>
      </c>
      <c r="S39" s="10">
        <f t="shared" si="25"/>
        <v>83253.67536551945</v>
      </c>
      <c r="T39" s="10">
        <f t="shared" si="25"/>
        <v>86583.82238014023</v>
      </c>
      <c r="U39" s="10">
        <f t="shared" si="25"/>
        <v>90047.17527534584</v>
      </c>
      <c r="V39" s="10">
        <f t="shared" si="25"/>
        <v>93649.06228635968</v>
      </c>
      <c r="W39" s="10">
        <f t="shared" si="25"/>
        <v>97395.02477781408</v>
      </c>
      <c r="X39" s="10">
        <f t="shared" si="25"/>
        <v>101290.82576892665</v>
      </c>
      <c r="Y39" s="10">
        <f t="shared" si="25"/>
        <v>105342.45879968372</v>
      </c>
      <c r="Z39" s="10">
        <f t="shared" si="25"/>
        <v>109556.15715167107</v>
      </c>
      <c r="AA39" s="10">
        <f t="shared" si="25"/>
        <v>113938.40343773791</v>
      </c>
      <c r="AB39" s="10">
        <f t="shared" si="25"/>
        <v>118495.93957524744</v>
      </c>
    </row>
    <row r="40" spans="1:28" ht="15" customHeight="1" hidden="1">
      <c r="A40" s="30"/>
      <c r="C40" s="6" t="s">
        <v>39</v>
      </c>
      <c r="D40" s="17">
        <v>0.11</v>
      </c>
      <c r="E40" s="17">
        <v>0.11</v>
      </c>
      <c r="F40" s="17">
        <v>0.11</v>
      </c>
      <c r="G40" s="17">
        <v>0.09</v>
      </c>
      <c r="H40" s="17">
        <v>0.09</v>
      </c>
      <c r="I40" s="17">
        <v>0.09</v>
      </c>
      <c r="J40" s="17">
        <v>0.09</v>
      </c>
      <c r="K40" s="17">
        <v>0.09</v>
      </c>
      <c r="L40" s="17">
        <v>0.09</v>
      </c>
      <c r="M40" s="17">
        <v>0.09</v>
      </c>
      <c r="N40" s="17">
        <v>0.09</v>
      </c>
      <c r="O40" s="17">
        <v>0.09</v>
      </c>
      <c r="P40" s="17">
        <v>0.09</v>
      </c>
      <c r="Q40" s="17">
        <v>0.09</v>
      </c>
      <c r="R40" s="17">
        <v>0.09</v>
      </c>
      <c r="S40" s="17">
        <v>0.09</v>
      </c>
      <c r="T40" s="17">
        <v>0.09</v>
      </c>
      <c r="U40" s="17">
        <v>0.09</v>
      </c>
      <c r="V40" s="17">
        <v>0.09</v>
      </c>
      <c r="W40" s="17">
        <v>0.09</v>
      </c>
      <c r="X40" s="17">
        <v>0.09</v>
      </c>
      <c r="Y40" s="17">
        <v>0.09</v>
      </c>
      <c r="Z40" s="17">
        <v>0.09</v>
      </c>
      <c r="AA40" s="17">
        <v>0.09</v>
      </c>
      <c r="AB40" s="17">
        <v>0.09</v>
      </c>
    </row>
    <row r="41" spans="1:28" ht="12" customHeight="1" hidden="1">
      <c r="A41" s="30"/>
      <c r="C41" s="15" t="s">
        <v>40</v>
      </c>
      <c r="D41" s="8"/>
      <c r="E41" s="8">
        <f aca="true" t="shared" si="26" ref="E41:AB41">D39*D35*$H$3</f>
        <v>4882.5</v>
      </c>
      <c r="F41" s="8">
        <f t="shared" si="26"/>
        <v>4347</v>
      </c>
      <c r="G41" s="8">
        <f t="shared" si="26"/>
        <v>3811.4999999999995</v>
      </c>
      <c r="H41" s="8">
        <f t="shared" si="26"/>
        <v>3276</v>
      </c>
      <c r="I41" s="8">
        <f t="shared" si="26"/>
        <v>3407.0399999999995</v>
      </c>
      <c r="J41" s="8">
        <f t="shared" si="26"/>
        <v>3543.3215999999998</v>
      </c>
      <c r="K41" s="8">
        <f t="shared" si="26"/>
        <v>3685.0544640000003</v>
      </c>
      <c r="L41" s="8">
        <f t="shared" si="26"/>
        <v>3832.4566425599996</v>
      </c>
      <c r="M41" s="8">
        <f t="shared" si="26"/>
        <v>3985.7549082624</v>
      </c>
      <c r="N41" s="8">
        <f t="shared" si="26"/>
        <v>4145.185104592897</v>
      </c>
      <c r="O41" s="8">
        <f t="shared" si="26"/>
        <v>4310.992508776612</v>
      </c>
      <c r="P41" s="8">
        <f t="shared" si="26"/>
        <v>4483.432209127677</v>
      </c>
      <c r="Q41" s="8">
        <f t="shared" si="26"/>
        <v>4662.769497492785</v>
      </c>
      <c r="R41" s="8">
        <f t="shared" si="26"/>
        <v>4849.280277392497</v>
      </c>
      <c r="S41" s="8">
        <f t="shared" si="26"/>
        <v>5043.251488488196</v>
      </c>
      <c r="T41" s="8">
        <f t="shared" si="26"/>
        <v>5244.981548027725</v>
      </c>
      <c r="U41" s="8">
        <f t="shared" si="26"/>
        <v>5454.780809948834</v>
      </c>
      <c r="V41" s="8">
        <f t="shared" si="26"/>
        <v>5672.972042346788</v>
      </c>
      <c r="W41" s="8">
        <f t="shared" si="26"/>
        <v>5899.890924040659</v>
      </c>
      <c r="X41" s="8">
        <f t="shared" si="26"/>
        <v>6135.886561002286</v>
      </c>
      <c r="Y41" s="8">
        <f t="shared" si="26"/>
        <v>6381.322023442378</v>
      </c>
      <c r="Z41" s="8">
        <f t="shared" si="26"/>
        <v>6636.574904380074</v>
      </c>
      <c r="AA41" s="8">
        <f t="shared" si="26"/>
        <v>6902.037900555277</v>
      </c>
      <c r="AB41" s="8">
        <f t="shared" si="26"/>
        <v>7178.119416577488</v>
      </c>
    </row>
    <row r="42" spans="1:28" ht="10.5" hidden="1">
      <c r="A42" s="30"/>
      <c r="C42" s="15" t="s">
        <v>37</v>
      </c>
      <c r="D42" s="10">
        <f aca="true" t="shared" si="27" ref="D42:AB42">NPV(D35,E41:N41)</f>
        <v>17938.007961364583</v>
      </c>
      <c r="E42" s="10">
        <f t="shared" si="27"/>
        <v>17108.026879968165</v>
      </c>
      <c r="F42" s="10">
        <f t="shared" si="27"/>
        <v>16697.096303342696</v>
      </c>
      <c r="G42" s="10">
        <f t="shared" si="27"/>
        <v>16781.963206323864</v>
      </c>
      <c r="H42" s="10">
        <f t="shared" si="27"/>
        <v>17453.241734576823</v>
      </c>
      <c r="I42" s="10">
        <f t="shared" si="27"/>
        <v>18151.371403959896</v>
      </c>
      <c r="J42" s="10">
        <f t="shared" si="27"/>
        <v>18877.426260118285</v>
      </c>
      <c r="K42" s="10">
        <f t="shared" si="27"/>
        <v>19632.52331052303</v>
      </c>
      <c r="L42" s="10">
        <f t="shared" si="27"/>
        <v>20417.82424294395</v>
      </c>
      <c r="M42" s="10">
        <f t="shared" si="27"/>
        <v>21234.537212661708</v>
      </c>
      <c r="N42" s="10">
        <f t="shared" si="27"/>
        <v>22083.918701168175</v>
      </c>
      <c r="O42" s="10">
        <f t="shared" si="27"/>
        <v>22967.275449214907</v>
      </c>
      <c r="P42" s="10">
        <f t="shared" si="27"/>
        <v>23885.9664671835</v>
      </c>
      <c r="Q42" s="10">
        <f t="shared" si="27"/>
        <v>24841.405125870842</v>
      </c>
      <c r="R42" s="10">
        <f t="shared" si="27"/>
        <v>25835.06133090567</v>
      </c>
      <c r="S42" s="10">
        <f t="shared" si="27"/>
        <v>25442.1208819805</v>
      </c>
      <c r="T42" s="10">
        <f t="shared" si="27"/>
        <v>24776.721092709264</v>
      </c>
      <c r="U42" s="10">
        <f t="shared" si="27"/>
        <v>23781.750079448095</v>
      </c>
      <c r="V42" s="10">
        <f t="shared" si="27"/>
        <v>22389.493051401965</v>
      </c>
      <c r="W42" s="10">
        <f t="shared" si="27"/>
        <v>20519.71087661366</v>
      </c>
      <c r="X42" s="10">
        <f t="shared" si="27"/>
        <v>18077.372273401827</v>
      </c>
      <c r="Y42" s="10">
        <f t="shared" si="27"/>
        <v>14949.977259171783</v>
      </c>
      <c r="Z42" s="10">
        <f t="shared" si="27"/>
        <v>11004.398261442628</v>
      </c>
      <c r="AA42" s="10">
        <f t="shared" si="27"/>
        <v>6083.152047947024</v>
      </c>
      <c r="AB42" s="10">
        <f t="shared" si="27"/>
        <v>0</v>
      </c>
    </row>
    <row r="43" spans="1:28" ht="10.5" hidden="1">
      <c r="A43" s="30"/>
      <c r="C43" s="15" t="s">
        <v>35</v>
      </c>
      <c r="D43" s="10">
        <f aca="true" t="shared" si="28" ref="D43:AB43">O41/(D35-$O$4)/(1+D35)^10</f>
        <v>5883.410611128228</v>
      </c>
      <c r="E43" s="10">
        <f t="shared" si="28"/>
        <v>6118.747035573358</v>
      </c>
      <c r="F43" s="10">
        <f t="shared" si="28"/>
        <v>6363.496916996293</v>
      </c>
      <c r="G43" s="10">
        <f t="shared" si="28"/>
        <v>6618.036793676145</v>
      </c>
      <c r="H43" s="10">
        <f t="shared" si="28"/>
        <v>6882.758265423189</v>
      </c>
      <c r="I43" s="10">
        <f t="shared" si="28"/>
        <v>7158.068596040119</v>
      </c>
      <c r="J43" s="10">
        <f t="shared" si="28"/>
        <v>7444.391339881723</v>
      </c>
      <c r="K43" s="10">
        <f t="shared" si="28"/>
        <v>7742.166993476993</v>
      </c>
      <c r="L43" s="10">
        <f t="shared" si="28"/>
        <v>8051.853673216073</v>
      </c>
      <c r="M43" s="10">
        <f t="shared" si="28"/>
        <v>8373.927820144716</v>
      </c>
      <c r="N43" s="10">
        <f t="shared" si="28"/>
        <v>8708.884932950505</v>
      </c>
      <c r="O43" s="10">
        <f t="shared" si="28"/>
        <v>9057.240330268527</v>
      </c>
      <c r="P43" s="10">
        <f t="shared" si="28"/>
        <v>9419.529943479267</v>
      </c>
      <c r="Q43" s="10">
        <f t="shared" si="28"/>
        <v>9796.311141218439</v>
      </c>
      <c r="R43" s="10">
        <f t="shared" si="28"/>
        <v>0</v>
      </c>
      <c r="S43" s="10">
        <f t="shared" si="28"/>
        <v>0</v>
      </c>
      <c r="T43" s="10">
        <f t="shared" si="28"/>
        <v>0</v>
      </c>
      <c r="U43" s="10">
        <f t="shared" si="28"/>
        <v>0</v>
      </c>
      <c r="V43" s="10">
        <f t="shared" si="28"/>
        <v>0</v>
      </c>
      <c r="W43" s="10">
        <f t="shared" si="28"/>
        <v>0</v>
      </c>
      <c r="X43" s="10">
        <f t="shared" si="28"/>
        <v>0</v>
      </c>
      <c r="Y43" s="10">
        <f t="shared" si="28"/>
        <v>0</v>
      </c>
      <c r="Z43" s="10">
        <f t="shared" si="28"/>
        <v>0</v>
      </c>
      <c r="AA43" s="10">
        <f t="shared" si="28"/>
        <v>0</v>
      </c>
      <c r="AB43" s="10">
        <f t="shared" si="28"/>
        <v>0</v>
      </c>
    </row>
    <row r="44" spans="1:28" ht="11.25" thickBot="1">
      <c r="A44" s="30"/>
      <c r="C44" s="15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</row>
    <row r="45" spans="1:28" s="61" customFormat="1" ht="12" customHeight="1">
      <c r="A45" s="35"/>
      <c r="C45" s="66" t="s">
        <v>41</v>
      </c>
      <c r="D45" s="67">
        <f aca="true" t="shared" si="29" ref="D45:AB45">D42+D43</f>
        <v>23821.41857249281</v>
      </c>
      <c r="E45" s="67">
        <f t="shared" si="29"/>
        <v>23226.773915541522</v>
      </c>
      <c r="F45" s="67">
        <f t="shared" si="29"/>
        <v>23060.59322033899</v>
      </c>
      <c r="G45" s="67">
        <f t="shared" si="29"/>
        <v>23400.000000000007</v>
      </c>
      <c r="H45" s="68">
        <f t="shared" si="29"/>
        <v>24336.00000000001</v>
      </c>
      <c r="I45" s="62">
        <f t="shared" si="29"/>
        <v>25309.440000000017</v>
      </c>
      <c r="J45" s="62">
        <f t="shared" si="29"/>
        <v>26321.81760000001</v>
      </c>
      <c r="K45" s="63">
        <f t="shared" si="29"/>
        <v>27374.69030400002</v>
      </c>
      <c r="L45" s="75">
        <f t="shared" si="29"/>
        <v>28469.67791616002</v>
      </c>
      <c r="M45" s="75">
        <f t="shared" si="29"/>
        <v>29608.465032806424</v>
      </c>
      <c r="N45" s="75">
        <f t="shared" si="29"/>
        <v>30792.80363411868</v>
      </c>
      <c r="O45" s="75">
        <f t="shared" si="29"/>
        <v>32024.515779483434</v>
      </c>
      <c r="P45" s="75">
        <f t="shared" si="29"/>
        <v>33305.49641066277</v>
      </c>
      <c r="Q45" s="75">
        <f t="shared" si="29"/>
        <v>34637.71626708928</v>
      </c>
      <c r="R45" s="75">
        <f t="shared" si="29"/>
        <v>25835.06133090567</v>
      </c>
      <c r="S45" s="75">
        <f t="shared" si="29"/>
        <v>25442.1208819805</v>
      </c>
      <c r="T45" s="75">
        <f t="shared" si="29"/>
        <v>24776.721092709264</v>
      </c>
      <c r="U45" s="75">
        <f t="shared" si="29"/>
        <v>23781.750079448095</v>
      </c>
      <c r="V45" s="75">
        <f t="shared" si="29"/>
        <v>22389.493051401965</v>
      </c>
      <c r="W45" s="75">
        <f t="shared" si="29"/>
        <v>20519.71087661366</v>
      </c>
      <c r="X45" s="75">
        <f t="shared" si="29"/>
        <v>18077.372273401827</v>
      </c>
      <c r="Y45" s="75">
        <f t="shared" si="29"/>
        <v>14949.977259171783</v>
      </c>
      <c r="Z45" s="75">
        <f t="shared" si="29"/>
        <v>11004.398261442628</v>
      </c>
      <c r="AA45" s="75">
        <f t="shared" si="29"/>
        <v>6083.152047947024</v>
      </c>
      <c r="AB45" s="75">
        <f t="shared" si="29"/>
        <v>0</v>
      </c>
    </row>
    <row r="46" spans="1:28" s="61" customFormat="1" ht="12" customHeight="1">
      <c r="A46" s="35"/>
      <c r="C46" s="69" t="s">
        <v>42</v>
      </c>
      <c r="D46" s="70">
        <f aca="true" t="shared" si="30" ref="D46:AB46">D45+D38</f>
        <v>125532.1338841849</v>
      </c>
      <c r="E46" s="70">
        <f t="shared" si="30"/>
        <v>131145.4179833382</v>
      </c>
      <c r="F46" s="70">
        <f t="shared" si="30"/>
        <v>136852.59322033913</v>
      </c>
      <c r="G46" s="70">
        <f t="shared" si="30"/>
        <v>141743.68000000014</v>
      </c>
      <c r="H46" s="71">
        <f t="shared" si="30"/>
        <v>147413.42720000012</v>
      </c>
      <c r="I46" s="64">
        <f t="shared" si="30"/>
        <v>153309.96428800013</v>
      </c>
      <c r="J46" s="64">
        <f t="shared" si="30"/>
        <v>159442.36285952016</v>
      </c>
      <c r="K46" s="64">
        <f t="shared" si="30"/>
        <v>165820.05737390096</v>
      </c>
      <c r="L46" s="76">
        <f t="shared" si="30"/>
        <v>172452.859668857</v>
      </c>
      <c r="M46" s="76">
        <f t="shared" si="30"/>
        <v>179350.97405561127</v>
      </c>
      <c r="N46" s="76">
        <f t="shared" si="30"/>
        <v>186525.0130178358</v>
      </c>
      <c r="O46" s="76">
        <f t="shared" si="30"/>
        <v>193986.0135385492</v>
      </c>
      <c r="P46" s="76">
        <f t="shared" si="30"/>
        <v>201745.45408009115</v>
      </c>
      <c r="Q46" s="76">
        <f t="shared" si="30"/>
        <v>34637.71626708928</v>
      </c>
      <c r="R46" s="76">
        <f t="shared" si="30"/>
        <v>25835.06133090567</v>
      </c>
      <c r="S46" s="76">
        <f t="shared" si="30"/>
        <v>25442.1208819805</v>
      </c>
      <c r="T46" s="76">
        <f t="shared" si="30"/>
        <v>24776.721092709264</v>
      </c>
      <c r="U46" s="76">
        <f t="shared" si="30"/>
        <v>23781.750079448095</v>
      </c>
      <c r="V46" s="76">
        <f t="shared" si="30"/>
        <v>22389.493051401965</v>
      </c>
      <c r="W46" s="76">
        <f t="shared" si="30"/>
        <v>20519.71087661366</v>
      </c>
      <c r="X46" s="76">
        <f t="shared" si="30"/>
        <v>18077.372273401827</v>
      </c>
      <c r="Y46" s="76">
        <f t="shared" si="30"/>
        <v>14949.977259171783</v>
      </c>
      <c r="Z46" s="76">
        <f t="shared" si="30"/>
        <v>11004.398261442628</v>
      </c>
      <c r="AA46" s="76">
        <f t="shared" si="30"/>
        <v>6083.152047947024</v>
      </c>
      <c r="AB46" s="76">
        <f t="shared" si="30"/>
        <v>0</v>
      </c>
    </row>
    <row r="47" spans="1:28" s="61" customFormat="1" ht="12.75" customHeight="1" thickBot="1">
      <c r="A47" s="35"/>
      <c r="C47" s="72" t="s">
        <v>43</v>
      </c>
      <c r="D47" s="73">
        <f aca="true" t="shared" si="31" ref="D47:AB47">D46-D39</f>
        <v>48032.13388418491</v>
      </c>
      <c r="E47" s="73">
        <f t="shared" si="31"/>
        <v>62145.41798333821</v>
      </c>
      <c r="F47" s="73">
        <f t="shared" si="31"/>
        <v>76352.59322033913</v>
      </c>
      <c r="G47" s="73">
        <f t="shared" si="31"/>
        <v>89743.68000000014</v>
      </c>
      <c r="H47" s="74">
        <f t="shared" si="31"/>
        <v>93333.42720000012</v>
      </c>
      <c r="I47" s="65">
        <f t="shared" si="31"/>
        <v>97066.76428800012</v>
      </c>
      <c r="J47" s="65">
        <f t="shared" si="31"/>
        <v>100949.43485952014</v>
      </c>
      <c r="K47" s="65">
        <f t="shared" si="31"/>
        <v>104987.41225390095</v>
      </c>
      <c r="L47" s="77">
        <f t="shared" si="31"/>
        <v>109186.908744057</v>
      </c>
      <c r="M47" s="77">
        <f t="shared" si="31"/>
        <v>113554.38509381925</v>
      </c>
      <c r="N47" s="77">
        <f t="shared" si="31"/>
        <v>118096.56049757209</v>
      </c>
      <c r="O47" s="77">
        <f t="shared" si="31"/>
        <v>122820.42291747493</v>
      </c>
      <c r="P47" s="77">
        <f t="shared" si="31"/>
        <v>127733.23983417392</v>
      </c>
      <c r="Q47" s="77">
        <f t="shared" si="31"/>
        <v>-42334.98654866464</v>
      </c>
      <c r="R47" s="77">
        <f t="shared" si="31"/>
        <v>-54216.549597478406</v>
      </c>
      <c r="S47" s="77">
        <f t="shared" si="31"/>
        <v>-57811.554483538945</v>
      </c>
      <c r="T47" s="77">
        <f t="shared" si="31"/>
        <v>-61807.10128743097</v>
      </c>
      <c r="U47" s="77">
        <f t="shared" si="31"/>
        <v>-66265.42519589775</v>
      </c>
      <c r="V47" s="77">
        <f t="shared" si="31"/>
        <v>-71259.56923495771</v>
      </c>
      <c r="W47" s="77">
        <f t="shared" si="31"/>
        <v>-76875.31390120042</v>
      </c>
      <c r="X47" s="77">
        <f t="shared" si="31"/>
        <v>-83213.45349552482</v>
      </c>
      <c r="Y47" s="77">
        <f t="shared" si="31"/>
        <v>-90392.48154051194</v>
      </c>
      <c r="Z47" s="77">
        <f t="shared" si="31"/>
        <v>-98551.75889022843</v>
      </c>
      <c r="AA47" s="77">
        <f t="shared" si="31"/>
        <v>-107855.2513897909</v>
      </c>
      <c r="AB47" s="77">
        <f t="shared" si="31"/>
        <v>-118495.93957524744</v>
      </c>
    </row>
    <row r="48" spans="1:2" ht="12" customHeight="1">
      <c r="A48" s="30"/>
      <c r="B48" s="11">
        <f>H3</f>
        <v>0.35</v>
      </c>
    </row>
  </sheetData>
  <printOptions gridLines="1"/>
  <pageMargins left="0.7499999999999608" right="0.3956692913385826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PFERNANDEZ</dc:creator>
  <cp:keywords/>
  <dc:description/>
  <cp:lastModifiedBy>PFernandez</cp:lastModifiedBy>
  <dcterms:created xsi:type="dcterms:W3CDTF">2001-07-17T09:33:57Z</dcterms:created>
  <dcterms:modified xsi:type="dcterms:W3CDTF">2004-03-09T12:33:16Z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916618606</vt:i4>
  </property>
  <property fmtid="{D5CDD505-2E9C-101B-9397-08002B2CF9AE}" pid="4" name="_EmailSubje">
    <vt:lpwstr>Cambiar estas tablas cap 21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