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activeTab="0"/>
  </bookViews>
  <sheets>
    <sheet name="20.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'20.6'!$B$1:$P$35</definedName>
  </definedNames>
  <calcPr fullCalcOnLoad="1" iterate="1" iterateCount="100" iterateDelta="1E-08"/>
</workbook>
</file>

<file path=xl/sharedStrings.xml><?xml version="1.0" encoding="utf-8"?>
<sst xmlns="http://schemas.openxmlformats.org/spreadsheetml/2006/main" count="31" uniqueCount="30">
  <si>
    <t>RJR NABISCO. 3. Estrategia del grupo de dirección</t>
  </si>
  <si>
    <t>($ millones)</t>
  </si>
  <si>
    <t>Deuda asumida</t>
  </si>
  <si>
    <t>Preferentes</t>
  </si>
  <si>
    <t>Preferentes convert.</t>
  </si>
  <si>
    <t>El beneficio neto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</si>
  <si>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</si>
  <si>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</si>
  <si>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</si>
  <si>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</si>
  <si>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</si>
  <si>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</si>
  <si>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</si>
  <si>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extraordinario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</si>
  <si>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</si>
  <si>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</si>
  <si>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</si>
  <si>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</si>
  <si>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</si>
  <si>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</si>
  <si>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 Aumento de deuda</t>
  </si>
  <si>
    <t xml:space="preserve"> + dividendos preferentes</t>
  </si>
  <si>
    <t xml:space="preserve"> -Amortización preferentes</t>
  </si>
  <si>
    <t xml:space="preserve"> -Amortización preferentes convertibles</t>
  </si>
  <si>
    <t>Flujo acciones</t>
  </si>
  <si>
    <t xml:space="preserve"> +(1-0,34)Intereses pagados</t>
  </si>
  <si>
    <t xml:space="preserve"> +devolución de deuda</t>
  </si>
  <si>
    <t xml:space="preserve"> +Amortización preferentes</t>
  </si>
  <si>
    <t xml:space="preserve"> +Amortización preferentes convertibles</t>
  </si>
  <si>
    <t>FCF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</si>
</sst>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ms Rmn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11" fillId="0" borderId="5" xfId="0" applyFont="1" applyBorder="1" applyAlignment="1">
      <alignment/>
    </xf>
    <xf numFmtId="3" fontId="12" fillId="0" borderId="7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945"/>
          <c:w val="0.927"/>
          <c:h val="0.90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'20.6'!#REF!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'20.6'!#REF!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'20.6'!#REF!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axId val="60621625"/>
        <c:axId val="8723714"/>
      </c:barChart>
      <c:catAx>
        <c:axId val="60621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23714"/>
        <c:crossesAt val="0"/>
        <c:auto val="0"/>
        <c:lblOffset val="100"/>
        <c:noMultiLvlLbl val="0"/>
      </c:catAx>
      <c:valAx>
        <c:axId val="8723714"/>
        <c:scaling>
          <c:orientation val="minMax"/>
          <c:max val="16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21625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125"/>
          <c:y val="0.09875"/>
          <c:w val="0.41025"/>
          <c:h val="0.121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725"/>
          <c:h val="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'20.6'!#REF!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6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'20.6'!#REF!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'20.6'!#REF!</c:f>
              <c:numCache>
                <c:ptCount val="13"/>
                <c:pt idx="0">
                  <c:v>-1079.4986527175358</c:v>
                </c:pt>
                <c:pt idx="1">
                  <c:v>-791.7778326781859</c:v>
                </c:pt>
                <c:pt idx="2">
                  <c:v>-522.0555445996049</c:v>
                </c:pt>
                <c:pt idx="3">
                  <c:v>-240.50834059025965</c:v>
                </c:pt>
                <c:pt idx="4">
                  <c:v>-45.104870062228656</c:v>
                </c:pt>
                <c:pt idx="5">
                  <c:v>171.93911110287036</c:v>
                </c:pt>
                <c:pt idx="6">
                  <c:v>408.778340996153</c:v>
                </c:pt>
                <c:pt idx="7">
                  <c:v>668.9172800465167</c:v>
                </c:pt>
                <c:pt idx="8">
                  <c:v>981.2669995660103</c:v>
                </c:pt>
                <c:pt idx="9">
                  <c:v>1376.417410671981</c:v>
                </c:pt>
                <c:pt idx="10">
                  <c:v>1669.9781331499348</c:v>
                </c:pt>
                <c:pt idx="11">
                  <c:v>2050.997724732919</c:v>
                </c:pt>
                <c:pt idx="12">
                  <c:v>2413.050752845037</c:v>
                </c:pt>
              </c:numCache>
            </c:numRef>
          </c:val>
        </c:ser>
        <c:ser>
          <c:idx val="5"/>
          <c:order val="1"/>
          <c:tx>
            <c:strRef>
              <c:f>'20.6'!#REF!</c:f>
              <c:strCache>
                <c:ptCount val="1"/>
                <c:pt idx="0">
                  <c:v>EVA KKR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'20.6'!#REF!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'20.6'!#REF!</c:f>
              <c:numCache>
                <c:ptCount val="13"/>
                <c:pt idx="0">
                  <c:v>-1678.7886850482328</c:v>
                </c:pt>
                <c:pt idx="1">
                  <c:v>-1061.9383056209185</c:v>
                </c:pt>
                <c:pt idx="2">
                  <c:v>-601.1482811223</c:v>
                </c:pt>
                <c:pt idx="3">
                  <c:v>-393.29433121382954</c:v>
                </c:pt>
                <c:pt idx="4">
                  <c:v>-261.95872267799905</c:v>
                </c:pt>
                <c:pt idx="5">
                  <c:v>-22.54345618187699</c:v>
                </c:pt>
                <c:pt idx="6">
                  <c:v>238.09828280002876</c:v>
                </c:pt>
                <c:pt idx="7">
                  <c:v>513.2970348588797</c:v>
                </c:pt>
                <c:pt idx="8">
                  <c:v>846.7429588031027</c:v>
                </c:pt>
                <c:pt idx="9">
                  <c:v>1271.4773016719241</c:v>
                </c:pt>
                <c:pt idx="10">
                  <c:v>1739.1638298535108</c:v>
                </c:pt>
                <c:pt idx="11">
                  <c:v>2247.307898131246</c:v>
                </c:pt>
                <c:pt idx="12">
                  <c:v>2689.8466028432395</c:v>
                </c:pt>
              </c:numCache>
            </c:numRef>
          </c:val>
        </c:ser>
        <c:axId val="11404563"/>
        <c:axId val="35532204"/>
      </c:barChart>
      <c:catAx>
        <c:axId val="114045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532204"/>
        <c:crossesAt val="0"/>
        <c:auto val="0"/>
        <c:lblOffset val="100"/>
        <c:noMultiLvlLbl val="0"/>
      </c:catAx>
      <c:valAx>
        <c:axId val="35532204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 de dólares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04563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5"/>
          <c:y val="0.073"/>
          <c:w val="0.451"/>
          <c:h val="0.099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66675</xdr:rowOff>
    </xdr:from>
    <xdr:to>
      <xdr:col>13</xdr:col>
      <xdr:colOff>57150</xdr:colOff>
      <xdr:row>74</xdr:row>
      <xdr:rowOff>9525</xdr:rowOff>
    </xdr:to>
    <xdr:graphicFrame>
      <xdr:nvGraphicFramePr>
        <xdr:cNvPr id="1" name="Chart 3"/>
        <xdr:cNvGraphicFramePr/>
      </xdr:nvGraphicFramePr>
      <xdr:xfrm>
        <a:off x="304800" y="9791700"/>
        <a:ext cx="67913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13</xdr:col>
      <xdr:colOff>57150</xdr:colOff>
      <xdr:row>87</xdr:row>
      <xdr:rowOff>133350</xdr:rowOff>
    </xdr:to>
    <xdr:graphicFrame>
      <xdr:nvGraphicFramePr>
        <xdr:cNvPr id="2" name="Chart 4"/>
        <xdr:cNvGraphicFramePr/>
      </xdr:nvGraphicFramePr>
      <xdr:xfrm>
        <a:off x="304800" y="12315825"/>
        <a:ext cx="67913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3MM-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3M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8.%20RJR%20Nabisco%20libro%20KK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RJR Nabisco libr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workbookViewId="0" topLeftCell="A10">
      <selection activeCell="F38" sqref="F38"/>
    </sheetView>
  </sheetViews>
  <sheetFormatPr defaultColWidth="9.00390625" defaultRowHeight="12.75"/>
  <cols>
    <col min="1" max="1" width="4.00390625" style="9" customWidth="1"/>
    <col min="2" max="2" width="25.125" style="5" customWidth="1"/>
    <col min="3" max="12" width="5.75390625" style="5" customWidth="1"/>
    <col min="13" max="13" width="5.75390625" style="9" customWidth="1"/>
    <col min="14" max="17" width="5.75390625" style="5" customWidth="1"/>
    <col min="18" max="18" width="6.75390625" style="5" customWidth="1"/>
    <col min="19" max="16384" width="10.75390625" style="5" customWidth="1"/>
  </cols>
  <sheetData>
    <row r="1" spans="1:13" s="2" customFormat="1" ht="18" customHeight="1">
      <c r="A1" s="1"/>
      <c r="C1" s="3"/>
      <c r="D1" s="3"/>
      <c r="E1" s="3" t="s">
        <v>0</v>
      </c>
      <c r="G1" s="3"/>
      <c r="H1" s="3"/>
      <c r="I1" s="3"/>
      <c r="M1" s="1"/>
    </row>
    <row r="2" spans="1:13" s="2" customFormat="1" ht="10.5" customHeight="1">
      <c r="A2" s="1"/>
      <c r="C2" s="3"/>
      <c r="D2" s="3"/>
      <c r="E2" s="3"/>
      <c r="G2" s="3"/>
      <c r="H2" s="3"/>
      <c r="I2" s="3"/>
      <c r="M2" s="1"/>
    </row>
    <row r="3" spans="1:16" s="2" customFormat="1" ht="12.75">
      <c r="A3" s="1"/>
      <c r="B3" s="4" t="s">
        <v>1</v>
      </c>
      <c r="C3" s="2">
        <v>1988</v>
      </c>
      <c r="D3" s="2">
        <f aca="true" t="shared" si="0" ref="D3:P3">C3+1</f>
        <v>1989</v>
      </c>
      <c r="E3" s="2">
        <f t="shared" si="0"/>
        <v>1990</v>
      </c>
      <c r="F3" s="2">
        <f t="shared" si="0"/>
        <v>1991</v>
      </c>
      <c r="G3" s="2">
        <f t="shared" si="0"/>
        <v>1992</v>
      </c>
      <c r="H3" s="2">
        <f t="shared" si="0"/>
        <v>1993</v>
      </c>
      <c r="I3" s="2">
        <f t="shared" si="0"/>
        <v>1994</v>
      </c>
      <c r="J3" s="2">
        <f t="shared" si="0"/>
        <v>1995</v>
      </c>
      <c r="K3" s="2">
        <f t="shared" si="0"/>
        <v>1996</v>
      </c>
      <c r="L3" s="2">
        <f t="shared" si="0"/>
        <v>1997</v>
      </c>
      <c r="M3" s="1">
        <f t="shared" si="0"/>
        <v>1998</v>
      </c>
      <c r="N3" s="2">
        <f t="shared" si="0"/>
        <v>1999</v>
      </c>
      <c r="O3" s="2">
        <f t="shared" si="0"/>
        <v>2000</v>
      </c>
      <c r="P3" s="2">
        <f t="shared" si="0"/>
        <v>2001</v>
      </c>
    </row>
    <row r="4" spans="1:16" s="2" customFormat="1" ht="12.75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6"/>
      <c r="O4" s="6"/>
      <c r="P4" s="6"/>
    </row>
    <row r="5" spans="1:16" s="2" customFormat="1" ht="12.75">
      <c r="A5" s="1"/>
      <c r="B5" s="5" t="s">
        <v>2</v>
      </c>
      <c r="C5" s="6">
        <v>5204</v>
      </c>
      <c r="D5" s="6">
        <v>4894</v>
      </c>
      <c r="E5" s="6">
        <v>4519</v>
      </c>
      <c r="F5" s="6">
        <v>3798</v>
      </c>
      <c r="G5" s="6">
        <v>2982</v>
      </c>
      <c r="H5" s="6">
        <v>2582</v>
      </c>
      <c r="I5" s="6">
        <v>1857</v>
      </c>
      <c r="J5" s="6">
        <v>0</v>
      </c>
      <c r="K5" s="6">
        <v>0</v>
      </c>
      <c r="L5" s="6">
        <v>0</v>
      </c>
      <c r="M5" s="7">
        <v>0</v>
      </c>
      <c r="N5" s="6">
        <v>0</v>
      </c>
      <c r="O5" s="6">
        <v>0</v>
      </c>
      <c r="P5" s="6">
        <v>0</v>
      </c>
    </row>
    <row r="6" spans="1:16" s="2" customFormat="1" ht="12.75">
      <c r="A6" s="1"/>
      <c r="B6" s="5" t="s">
        <v>3</v>
      </c>
      <c r="C6" s="6">
        <v>1374</v>
      </c>
      <c r="D6" s="6">
        <f aca="true" t="shared" si="1" ref="D6:J7">C6*1.188</f>
        <v>1632.312</v>
      </c>
      <c r="E6" s="6">
        <f t="shared" si="1"/>
        <v>1939.1866559999999</v>
      </c>
      <c r="F6" s="6">
        <f t="shared" si="1"/>
        <v>2303.753747328</v>
      </c>
      <c r="G6" s="6">
        <f t="shared" si="1"/>
        <v>2736.8594518256637</v>
      </c>
      <c r="H6" s="6">
        <f t="shared" si="1"/>
        <v>3251.3890287688882</v>
      </c>
      <c r="I6" s="6">
        <f t="shared" si="1"/>
        <v>3862.650166177439</v>
      </c>
      <c r="J6" s="6">
        <f t="shared" si="1"/>
        <v>4588.828397418797</v>
      </c>
      <c r="K6" s="6">
        <v>5170</v>
      </c>
      <c r="L6" s="6">
        <v>2811</v>
      </c>
      <c r="M6" s="7">
        <v>0</v>
      </c>
      <c r="N6" s="6">
        <v>0</v>
      </c>
      <c r="O6" s="6">
        <v>0</v>
      </c>
      <c r="P6" s="6">
        <v>0</v>
      </c>
    </row>
    <row r="7" spans="1:16" s="2" customFormat="1" ht="12.75">
      <c r="A7" s="1"/>
      <c r="B7" s="5" t="s">
        <v>4</v>
      </c>
      <c r="C7" s="6">
        <v>871</v>
      </c>
      <c r="D7" s="6">
        <f t="shared" si="1"/>
        <v>1034.748</v>
      </c>
      <c r="E7" s="6">
        <f t="shared" si="1"/>
        <v>1229.280624</v>
      </c>
      <c r="F7" s="6">
        <f t="shared" si="1"/>
        <v>1460.385381312</v>
      </c>
      <c r="G7" s="6">
        <f t="shared" si="1"/>
        <v>1734.937832998656</v>
      </c>
      <c r="H7" s="6">
        <f t="shared" si="1"/>
        <v>2061.106145602403</v>
      </c>
      <c r="I7" s="6">
        <f t="shared" si="1"/>
        <v>2448.594100975655</v>
      </c>
      <c r="J7" s="6">
        <f t="shared" si="1"/>
        <v>2908.9297919590776</v>
      </c>
      <c r="K7" s="6">
        <f>J7*1.188</f>
        <v>3455.8085928473843</v>
      </c>
      <c r="L7" s="6">
        <f>K7*1.188</f>
        <v>4105.500608302692</v>
      </c>
      <c r="M7" s="7">
        <v>4552</v>
      </c>
      <c r="N7" s="6">
        <f>4552-3004</f>
        <v>1548</v>
      </c>
      <c r="O7" s="6">
        <v>0</v>
      </c>
      <c r="P7" s="6">
        <v>0</v>
      </c>
    </row>
    <row r="8" spans="2:16" s="1" customFormat="1" ht="12.75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2" customFormat="1" ht="12" customHeight="1">
      <c r="A9" s="1"/>
      <c r="B9" s="2" t="s">
        <v>5</v>
      </c>
      <c r="G9" s="5"/>
      <c r="H9" s="5"/>
      <c r="I9" s="5"/>
      <c r="J9" s="5"/>
      <c r="K9" s="5"/>
      <c r="L9" s="5"/>
      <c r="M9" s="9"/>
      <c r="N9" s="5"/>
      <c r="O9" s="5"/>
      <c r="P9" s="5"/>
    </row>
    <row r="10" spans="1:16" s="2" customFormat="1" ht="12" customHeight="1" thickBot="1">
      <c r="A10" s="1"/>
      <c r="G10" s="5"/>
      <c r="H10" s="5"/>
      <c r="I10" s="5"/>
      <c r="J10" s="5"/>
      <c r="K10" s="5"/>
      <c r="L10" s="5"/>
      <c r="M10" s="9"/>
      <c r="N10" s="5"/>
      <c r="O10" s="5"/>
      <c r="P10" s="5"/>
    </row>
    <row r="11" spans="1:16" s="2" customFormat="1" ht="12.75">
      <c r="A11" s="13"/>
      <c r="B11" s="14" t="s">
        <v>1</v>
      </c>
      <c r="C11" s="15">
        <v>1988</v>
      </c>
      <c r="D11" s="15">
        <f aca="true" t="shared" si="2" ref="D11:P11">C11+1</f>
        <v>1989</v>
      </c>
      <c r="E11" s="15">
        <f t="shared" si="2"/>
        <v>1990</v>
      </c>
      <c r="F11" s="15">
        <f t="shared" si="2"/>
        <v>1991</v>
      </c>
      <c r="G11" s="15">
        <f t="shared" si="2"/>
        <v>1992</v>
      </c>
      <c r="H11" s="15">
        <f t="shared" si="2"/>
        <v>1993</v>
      </c>
      <c r="I11" s="15">
        <f t="shared" si="2"/>
        <v>1994</v>
      </c>
      <c r="J11" s="15">
        <f t="shared" si="2"/>
        <v>1995</v>
      </c>
      <c r="K11" s="15">
        <f t="shared" si="2"/>
        <v>1996</v>
      </c>
      <c r="L11" s="15">
        <f t="shared" si="2"/>
        <v>1997</v>
      </c>
      <c r="M11" s="15">
        <f t="shared" si="2"/>
        <v>1998</v>
      </c>
      <c r="N11" s="15">
        <f t="shared" si="2"/>
        <v>1999</v>
      </c>
      <c r="O11" s="15">
        <f t="shared" si="2"/>
        <v>2000</v>
      </c>
      <c r="P11" s="16">
        <f t="shared" si="2"/>
        <v>2001</v>
      </c>
    </row>
    <row r="12" spans="1:30" ht="10.5" customHeight="1">
      <c r="A12" s="17">
        <v>1</v>
      </c>
      <c r="B12" s="1" t="s">
        <v>6</v>
      </c>
      <c r="C12" s="7">
        <v>16950</v>
      </c>
      <c r="D12" s="7">
        <v>7650</v>
      </c>
      <c r="E12" s="7">
        <v>8293</v>
      </c>
      <c r="F12" s="7">
        <v>8983</v>
      </c>
      <c r="G12" s="7">
        <v>9731</v>
      </c>
      <c r="H12" s="7">
        <v>10540</v>
      </c>
      <c r="I12" s="7">
        <v>11418</v>
      </c>
      <c r="J12" s="7">
        <v>12368</v>
      </c>
      <c r="K12" s="7">
        <v>13397</v>
      </c>
      <c r="L12" s="7">
        <v>14514</v>
      </c>
      <c r="M12" s="7">
        <v>15723</v>
      </c>
      <c r="N12" s="7">
        <f>M12*1.083</f>
        <v>17028.009</v>
      </c>
      <c r="O12" s="7">
        <f>N12*1.083</f>
        <v>18441.333746999997</v>
      </c>
      <c r="P12" s="18">
        <f>O12*1.083</f>
        <v>19971.964448000996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8" customFormat="1" ht="10.5" customHeight="1">
      <c r="A13" s="17">
        <v>2</v>
      </c>
      <c r="B13" s="9" t="s">
        <v>7</v>
      </c>
      <c r="C13" s="7">
        <v>2653</v>
      </c>
      <c r="D13" s="7">
        <v>1917</v>
      </c>
      <c r="E13" s="7">
        <v>2385</v>
      </c>
      <c r="F13" s="7">
        <v>2814</v>
      </c>
      <c r="G13" s="7">
        <v>3266</v>
      </c>
      <c r="H13" s="7">
        <v>3589</v>
      </c>
      <c r="I13" s="7">
        <v>3945</v>
      </c>
      <c r="J13" s="7">
        <v>4337</v>
      </c>
      <c r="K13" s="7">
        <v>4768</v>
      </c>
      <c r="L13" s="7">
        <v>5243</v>
      </c>
      <c r="M13" s="7">
        <v>5766</v>
      </c>
      <c r="N13" s="7">
        <f>N12*0.36</f>
        <v>6130.083239999999</v>
      </c>
      <c r="O13" s="7">
        <f>O12*0.36</f>
        <v>6638.880148919999</v>
      </c>
      <c r="P13" s="18">
        <f>P12*0.36</f>
        <v>7189.907201280358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17">
        <v>3</v>
      </c>
      <c r="B14" s="9" t="s">
        <v>8</v>
      </c>
      <c r="C14" s="9">
        <v>551</v>
      </c>
      <c r="D14" s="7">
        <v>2792</v>
      </c>
      <c r="E14" s="7">
        <v>1353</v>
      </c>
      <c r="F14" s="7">
        <v>1286</v>
      </c>
      <c r="G14" s="7">
        <v>1183</v>
      </c>
      <c r="H14" s="7">
        <v>1037</v>
      </c>
      <c r="I14" s="9">
        <v>850</v>
      </c>
      <c r="J14" s="9">
        <v>624</v>
      </c>
      <c r="K14" s="9">
        <v>351</v>
      </c>
      <c r="L14" s="9">
        <v>0</v>
      </c>
      <c r="M14" s="9">
        <v>0</v>
      </c>
      <c r="N14" s="9">
        <v>0</v>
      </c>
      <c r="O14" s="9">
        <v>0</v>
      </c>
      <c r="P14" s="19"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17">
        <v>4</v>
      </c>
      <c r="B15" s="9" t="s">
        <v>9</v>
      </c>
      <c r="C15" s="7">
        <f aca="true" t="shared" si="3" ref="C15:P15">(C13-C14)*0.34</f>
        <v>714.6800000000001</v>
      </c>
      <c r="D15" s="7">
        <f t="shared" si="3"/>
        <v>-297.5</v>
      </c>
      <c r="E15" s="7">
        <f t="shared" si="3"/>
        <v>350.88000000000005</v>
      </c>
      <c r="F15" s="7">
        <f t="shared" si="3"/>
        <v>519.52</v>
      </c>
      <c r="G15" s="7">
        <f t="shared" si="3"/>
        <v>708.22</v>
      </c>
      <c r="H15" s="7">
        <f t="shared" si="3"/>
        <v>867.6800000000001</v>
      </c>
      <c r="I15" s="7">
        <f t="shared" si="3"/>
        <v>1052.3000000000002</v>
      </c>
      <c r="J15" s="7">
        <f t="shared" si="3"/>
        <v>1262.42</v>
      </c>
      <c r="K15" s="7">
        <f t="shared" si="3"/>
        <v>1501.7800000000002</v>
      </c>
      <c r="L15" s="7">
        <f t="shared" si="3"/>
        <v>1782.6200000000001</v>
      </c>
      <c r="M15" s="7">
        <f t="shared" si="3"/>
        <v>1960.44</v>
      </c>
      <c r="N15" s="7">
        <f t="shared" si="3"/>
        <v>2084.2283015999997</v>
      </c>
      <c r="O15" s="7">
        <f t="shared" si="3"/>
        <v>2257.2192506327997</v>
      </c>
      <c r="P15" s="18">
        <f t="shared" si="3"/>
        <v>2444.568448435322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17">
        <v>5</v>
      </c>
      <c r="B16" s="9" t="s">
        <v>10</v>
      </c>
      <c r="C16" s="7"/>
      <c r="D16" s="7">
        <v>388</v>
      </c>
      <c r="E16" s="7">
        <v>388</v>
      </c>
      <c r="F16" s="7">
        <v>388</v>
      </c>
      <c r="G16" s="7">
        <v>388</v>
      </c>
      <c r="H16" s="7">
        <v>388</v>
      </c>
      <c r="I16" s="7">
        <v>388</v>
      </c>
      <c r="J16" s="7">
        <v>388</v>
      </c>
      <c r="K16" s="7">
        <v>388</v>
      </c>
      <c r="L16" s="7">
        <v>388</v>
      </c>
      <c r="M16" s="7">
        <v>388</v>
      </c>
      <c r="N16" s="7">
        <v>388</v>
      </c>
      <c r="O16" s="7">
        <v>388</v>
      </c>
      <c r="P16" s="18">
        <v>388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2" customFormat="1" ht="13.5">
      <c r="A17" s="20">
        <v>6</v>
      </c>
      <c r="B17" s="10" t="s">
        <v>11</v>
      </c>
      <c r="C17" s="11">
        <v>1360</v>
      </c>
      <c r="D17" s="11">
        <f>INT(D13-D14-D15-D16)</f>
        <v>-966</v>
      </c>
      <c r="E17" s="11">
        <f aca="true" t="shared" si="4" ref="E17:P17">E13-E14-E15-E16</f>
        <v>293.1199999999999</v>
      </c>
      <c r="F17" s="11">
        <f t="shared" si="4"/>
        <v>620.48</v>
      </c>
      <c r="G17" s="11">
        <f t="shared" si="4"/>
        <v>986.78</v>
      </c>
      <c r="H17" s="11">
        <f t="shared" si="4"/>
        <v>1296.32</v>
      </c>
      <c r="I17" s="11">
        <f t="shared" si="4"/>
        <v>1654.6999999999998</v>
      </c>
      <c r="J17" s="11">
        <f t="shared" si="4"/>
        <v>2062.58</v>
      </c>
      <c r="K17" s="11">
        <f t="shared" si="4"/>
        <v>2527.22</v>
      </c>
      <c r="L17" s="11">
        <f t="shared" si="4"/>
        <v>3072.38</v>
      </c>
      <c r="M17" s="11">
        <f t="shared" si="4"/>
        <v>3417.56</v>
      </c>
      <c r="N17" s="11">
        <f t="shared" si="4"/>
        <v>3657.8549383999994</v>
      </c>
      <c r="O17" s="11">
        <f t="shared" si="4"/>
        <v>3993.6608982871985</v>
      </c>
      <c r="P17" s="21">
        <f t="shared" si="4"/>
        <v>4357.338752845037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17">
        <v>7</v>
      </c>
      <c r="B18" s="9" t="s">
        <v>12</v>
      </c>
      <c r="C18" s="7"/>
      <c r="D18" s="7">
        <v>422.06</v>
      </c>
      <c r="E18" s="7">
        <v>501.4072799999999</v>
      </c>
      <c r="F18" s="7">
        <v>595.67184864</v>
      </c>
      <c r="G18" s="7">
        <v>707.6581561843195</v>
      </c>
      <c r="H18" s="7">
        <v>840.6978895469715</v>
      </c>
      <c r="I18" s="7">
        <v>998.7490927818026</v>
      </c>
      <c r="J18" s="7">
        <v>1186.5139222247815</v>
      </c>
      <c r="K18" s="7">
        <v>1409.5785396030406</v>
      </c>
      <c r="L18" s="7">
        <v>1621.6520154553084</v>
      </c>
      <c r="M18" s="7">
        <v>1300.302114360906</v>
      </c>
      <c r="N18" s="7">
        <v>855.776</v>
      </c>
      <c r="O18" s="7">
        <v>291.024</v>
      </c>
      <c r="P18" s="18"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17">
        <v>8</v>
      </c>
      <c r="B19" s="9" t="s">
        <v>13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0" customFormat="1" ht="13.5">
      <c r="A20" s="22">
        <f aca="true" t="shared" si="5" ref="A20:A35">A19+1</f>
        <v>9</v>
      </c>
      <c r="B20" s="10" t="s">
        <v>14</v>
      </c>
      <c r="C20" s="11"/>
      <c r="D20" s="11">
        <f>D17-D18+D19</f>
        <v>-1388.06</v>
      </c>
      <c r="E20" s="11">
        <f>E17-E18+E19</f>
        <v>-208.28728</v>
      </c>
      <c r="F20" s="11">
        <f aca="true" t="shared" si="6" ref="F20:P20">F17-F18</f>
        <v>24.80815136000001</v>
      </c>
      <c r="G20" s="11">
        <f t="shared" si="6"/>
        <v>279.12184381568045</v>
      </c>
      <c r="H20" s="11">
        <f t="shared" si="6"/>
        <v>455.6221104530284</v>
      </c>
      <c r="I20" s="11">
        <f t="shared" si="6"/>
        <v>655.9509072181972</v>
      </c>
      <c r="J20" s="11">
        <f t="shared" si="6"/>
        <v>876.0660777752184</v>
      </c>
      <c r="K20" s="11">
        <f t="shared" si="6"/>
        <v>1117.6414603969592</v>
      </c>
      <c r="L20" s="11">
        <f t="shared" si="6"/>
        <v>1450.7279845446917</v>
      </c>
      <c r="M20" s="11">
        <f t="shared" si="6"/>
        <v>2117.2578856390937</v>
      </c>
      <c r="N20" s="11">
        <f t="shared" si="6"/>
        <v>2802.0789383999995</v>
      </c>
      <c r="O20" s="11">
        <f t="shared" si="6"/>
        <v>3702.6368982871986</v>
      </c>
      <c r="P20" s="21">
        <f t="shared" si="6"/>
        <v>4357.338752845037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>
      <c r="A21" s="17">
        <f t="shared" si="5"/>
        <v>10</v>
      </c>
      <c r="B21" s="9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>
      <c r="A22" s="17"/>
      <c r="B22" s="9" t="s">
        <v>16</v>
      </c>
      <c r="C22" s="9">
        <v>730</v>
      </c>
      <c r="D22" s="9">
        <v>777</v>
      </c>
      <c r="E22" s="9">
        <v>725</v>
      </c>
      <c r="F22" s="9">
        <v>726</v>
      </c>
      <c r="G22" s="9">
        <v>735</v>
      </c>
      <c r="H22" s="9">
        <v>749</v>
      </c>
      <c r="I22" s="9">
        <v>754</v>
      </c>
      <c r="J22" s="9">
        <v>758</v>
      </c>
      <c r="K22" s="9">
        <v>763</v>
      </c>
      <c r="L22" s="9">
        <v>769</v>
      </c>
      <c r="M22" s="9">
        <v>774</v>
      </c>
      <c r="N22" s="9">
        <v>774</v>
      </c>
      <c r="O22" s="9">
        <v>774</v>
      </c>
      <c r="P22" s="19">
        <v>774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17">
        <v>11</v>
      </c>
      <c r="B23" s="9" t="s">
        <v>17</v>
      </c>
      <c r="C23" s="7">
        <v>1142</v>
      </c>
      <c r="D23" s="9">
        <v>432</v>
      </c>
      <c r="E23" s="9">
        <v>381</v>
      </c>
      <c r="F23" s="9">
        <v>380</v>
      </c>
      <c r="G23" s="9">
        <v>389</v>
      </c>
      <c r="H23" s="9">
        <v>396</v>
      </c>
      <c r="I23" s="9">
        <v>402</v>
      </c>
      <c r="J23" s="9">
        <v>412</v>
      </c>
      <c r="K23" s="9">
        <v>422</v>
      </c>
      <c r="L23" s="9">
        <v>432</v>
      </c>
      <c r="M23" s="9">
        <v>442</v>
      </c>
      <c r="N23" s="9">
        <f aca="true" t="shared" si="7" ref="N23:P24">INT(M23*1.088)</f>
        <v>480</v>
      </c>
      <c r="O23" s="9">
        <f t="shared" si="7"/>
        <v>522</v>
      </c>
      <c r="P23" s="19">
        <f t="shared" si="7"/>
        <v>567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>
      <c r="A24" s="17">
        <f t="shared" si="5"/>
        <v>12</v>
      </c>
      <c r="B24" s="9" t="s">
        <v>18</v>
      </c>
      <c r="C24" s="7"/>
      <c r="D24" s="9">
        <v>41</v>
      </c>
      <c r="E24" s="9">
        <v>45</v>
      </c>
      <c r="F24" s="9">
        <v>48</v>
      </c>
      <c r="G24" s="9">
        <v>52</v>
      </c>
      <c r="H24" s="9">
        <v>57</v>
      </c>
      <c r="I24" s="9">
        <v>61</v>
      </c>
      <c r="J24" s="9">
        <v>67</v>
      </c>
      <c r="K24" s="9">
        <v>72</v>
      </c>
      <c r="L24" s="9">
        <v>78</v>
      </c>
      <c r="M24" s="9">
        <v>85</v>
      </c>
      <c r="N24" s="9">
        <f t="shared" si="7"/>
        <v>92</v>
      </c>
      <c r="O24" s="9">
        <f t="shared" si="7"/>
        <v>100</v>
      </c>
      <c r="P24" s="19">
        <f t="shared" si="7"/>
        <v>108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>
      <c r="A25" s="17">
        <f t="shared" si="5"/>
        <v>13</v>
      </c>
      <c r="B25" s="9" t="s">
        <v>19</v>
      </c>
      <c r="C25" s="7"/>
      <c r="D25" s="7">
        <v>12680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17">
        <f t="shared" si="5"/>
        <v>14</v>
      </c>
      <c r="B26" s="9" t="s">
        <v>20</v>
      </c>
      <c r="C26" s="7"/>
      <c r="D26" s="7">
        <v>-12018</v>
      </c>
      <c r="E26" s="7">
        <v>-592</v>
      </c>
      <c r="F26" s="7">
        <v>-918</v>
      </c>
      <c r="G26" s="7">
        <v>-1281</v>
      </c>
      <c r="H26" s="7">
        <v>-1592</v>
      </c>
      <c r="I26" s="7">
        <v>-1946</v>
      </c>
      <c r="J26" s="7">
        <v>-2342</v>
      </c>
      <c r="K26" s="7">
        <v>-2515</v>
      </c>
      <c r="L26" s="7">
        <v>0</v>
      </c>
      <c r="M26" s="7">
        <v>0</v>
      </c>
      <c r="N26" s="7">
        <v>0</v>
      </c>
      <c r="O26" s="7">
        <v>0</v>
      </c>
      <c r="P26" s="18"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17">
        <f t="shared" si="5"/>
        <v>15</v>
      </c>
      <c r="B27" s="9" t="s">
        <v>21</v>
      </c>
      <c r="C27" s="7"/>
      <c r="D27" s="7">
        <f aca="true" t="shared" si="8" ref="D27:P27">D18</f>
        <v>422.06</v>
      </c>
      <c r="E27" s="7">
        <f t="shared" si="8"/>
        <v>501.4072799999999</v>
      </c>
      <c r="F27" s="7">
        <f t="shared" si="8"/>
        <v>595.67184864</v>
      </c>
      <c r="G27" s="7">
        <f t="shared" si="8"/>
        <v>707.6581561843195</v>
      </c>
      <c r="H27" s="7">
        <f t="shared" si="8"/>
        <v>840.6978895469715</v>
      </c>
      <c r="I27" s="7">
        <f t="shared" si="8"/>
        <v>998.7490927818026</v>
      </c>
      <c r="J27" s="7">
        <f t="shared" si="8"/>
        <v>1186.5139222247815</v>
      </c>
      <c r="K27" s="7">
        <f t="shared" si="8"/>
        <v>1409.5785396030406</v>
      </c>
      <c r="L27" s="7">
        <f t="shared" si="8"/>
        <v>1621.6520154553084</v>
      </c>
      <c r="M27" s="7">
        <f t="shared" si="8"/>
        <v>1300.302114360906</v>
      </c>
      <c r="N27" s="7">
        <f t="shared" si="8"/>
        <v>855.776</v>
      </c>
      <c r="O27" s="7">
        <f t="shared" si="8"/>
        <v>291.024</v>
      </c>
      <c r="P27" s="18">
        <f t="shared" si="8"/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17">
        <f t="shared" si="5"/>
        <v>16</v>
      </c>
      <c r="B28" s="9" t="s">
        <v>22</v>
      </c>
      <c r="C28" s="7"/>
      <c r="D28" s="7"/>
      <c r="E28" s="7"/>
      <c r="F28" s="7"/>
      <c r="G28" s="7"/>
      <c r="H28" s="7"/>
      <c r="I28" s="7"/>
      <c r="J28" s="7"/>
      <c r="K28" s="7">
        <f aca="true" t="shared" si="9" ref="K28:P28">K6-J6*1.188</f>
        <v>-281.528136133531</v>
      </c>
      <c r="L28" s="7">
        <f t="shared" si="9"/>
        <v>-3330.96</v>
      </c>
      <c r="M28" s="7">
        <f t="shared" si="9"/>
        <v>-3339.468</v>
      </c>
      <c r="N28" s="7">
        <f t="shared" si="9"/>
        <v>0</v>
      </c>
      <c r="O28" s="7">
        <f t="shared" si="9"/>
        <v>0</v>
      </c>
      <c r="P28" s="18">
        <f t="shared" si="9"/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17">
        <f t="shared" si="5"/>
        <v>17</v>
      </c>
      <c r="B29" s="9" t="s">
        <v>23</v>
      </c>
      <c r="C29" s="7"/>
      <c r="D29" s="7"/>
      <c r="E29" s="7"/>
      <c r="F29" s="7"/>
      <c r="G29" s="7"/>
      <c r="H29" s="7"/>
      <c r="I29" s="7"/>
      <c r="J29" s="7"/>
      <c r="K29" s="7"/>
      <c r="L29" s="7">
        <f>L7-K7*1.188</f>
        <v>0</v>
      </c>
      <c r="M29" s="7">
        <f>M7-L7*1.188</f>
        <v>-325.33472266359786</v>
      </c>
      <c r="N29" s="7">
        <f>N7-M7*1.188</f>
        <v>-3859.776</v>
      </c>
      <c r="O29" s="7">
        <f>O7-N7*1.188</f>
        <v>-1839.024</v>
      </c>
      <c r="P29" s="18">
        <f>P7-O7*1.188</f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10" customFormat="1" ht="13.5">
      <c r="A30" s="22">
        <f t="shared" si="5"/>
        <v>18</v>
      </c>
      <c r="B30" s="10" t="s">
        <v>24</v>
      </c>
      <c r="C30" s="11"/>
      <c r="D30" s="11">
        <f aca="true" t="shared" si="10" ref="D30:P30">D20+D22-D23-D24+D25+D26+D27+D28+D29</f>
        <v>5.115907697472721E-13</v>
      </c>
      <c r="E30" s="11">
        <f t="shared" si="10"/>
        <v>0.11999999999989086</v>
      </c>
      <c r="F30" s="11">
        <f t="shared" si="10"/>
        <v>0.4800000000000182</v>
      </c>
      <c r="G30" s="11">
        <f t="shared" si="10"/>
        <v>-0.22000000000002728</v>
      </c>
      <c r="H30" s="11">
        <f t="shared" si="10"/>
        <v>0.31999999999993634</v>
      </c>
      <c r="I30" s="11">
        <f t="shared" si="10"/>
        <v>-0.3000000000001819</v>
      </c>
      <c r="J30" s="11">
        <f t="shared" si="10"/>
        <v>-0.42000000000007276</v>
      </c>
      <c r="K30" s="11">
        <f t="shared" si="10"/>
        <v>-0.3081361335312067</v>
      </c>
      <c r="L30" s="11">
        <f t="shared" si="10"/>
        <v>0.42000000000007276</v>
      </c>
      <c r="M30" s="11">
        <f t="shared" si="10"/>
        <v>-0.24272266359821515</v>
      </c>
      <c r="N30" s="11">
        <f t="shared" si="10"/>
        <v>0.07893839999951524</v>
      </c>
      <c r="O30" s="11">
        <f t="shared" si="10"/>
        <v>2306.6368982871995</v>
      </c>
      <c r="P30" s="21">
        <f t="shared" si="10"/>
        <v>4456.338752845037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17">
        <f t="shared" si="5"/>
        <v>19</v>
      </c>
      <c r="B31" s="9" t="s">
        <v>25</v>
      </c>
      <c r="C31" s="7"/>
      <c r="D31" s="7">
        <f aca="true" t="shared" si="11" ref="D31:P31">0.66*(D14)</f>
        <v>1842.72</v>
      </c>
      <c r="E31" s="7">
        <f t="shared" si="11"/>
        <v>892.98</v>
      </c>
      <c r="F31" s="7">
        <f t="shared" si="11"/>
        <v>848.76</v>
      </c>
      <c r="G31" s="7">
        <f t="shared" si="11"/>
        <v>780.7800000000001</v>
      </c>
      <c r="H31" s="7">
        <f t="shared" si="11"/>
        <v>684.4200000000001</v>
      </c>
      <c r="I31" s="7">
        <f t="shared" si="11"/>
        <v>561</v>
      </c>
      <c r="J31" s="7">
        <f t="shared" si="11"/>
        <v>411.84000000000003</v>
      </c>
      <c r="K31" s="7">
        <f t="shared" si="11"/>
        <v>231.66000000000003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18">
        <f t="shared" si="11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17">
        <f t="shared" si="5"/>
        <v>20</v>
      </c>
      <c r="B32" s="9" t="s">
        <v>26</v>
      </c>
      <c r="C32" s="7"/>
      <c r="D32" s="7">
        <f aca="true" t="shared" si="12" ref="D32:L32">-D26</f>
        <v>12018</v>
      </c>
      <c r="E32" s="7">
        <f t="shared" si="12"/>
        <v>592</v>
      </c>
      <c r="F32" s="7">
        <f t="shared" si="12"/>
        <v>918</v>
      </c>
      <c r="G32" s="7">
        <f t="shared" si="12"/>
        <v>1281</v>
      </c>
      <c r="H32" s="7">
        <f t="shared" si="12"/>
        <v>1592</v>
      </c>
      <c r="I32" s="7">
        <f t="shared" si="12"/>
        <v>1946</v>
      </c>
      <c r="J32" s="7">
        <f t="shared" si="12"/>
        <v>2342</v>
      </c>
      <c r="K32" s="7">
        <f t="shared" si="12"/>
        <v>2515</v>
      </c>
      <c r="L32" s="7">
        <f t="shared" si="12"/>
        <v>0</v>
      </c>
      <c r="M32" s="7"/>
      <c r="N32" s="7"/>
      <c r="O32" s="7"/>
      <c r="P32" s="1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17">
        <f t="shared" si="5"/>
        <v>21</v>
      </c>
      <c r="B33" s="9" t="s">
        <v>27</v>
      </c>
      <c r="C33" s="7"/>
      <c r="D33" s="7"/>
      <c r="E33" s="7"/>
      <c r="F33" s="7"/>
      <c r="G33" s="7"/>
      <c r="H33" s="7"/>
      <c r="I33" s="7"/>
      <c r="J33" s="7"/>
      <c r="K33" s="7">
        <f aca="true" t="shared" si="13" ref="K33:P33">-K28</f>
        <v>281.528136133531</v>
      </c>
      <c r="L33" s="7">
        <f t="shared" si="13"/>
        <v>3330.96</v>
      </c>
      <c r="M33" s="7">
        <f t="shared" si="13"/>
        <v>3339.468</v>
      </c>
      <c r="N33" s="7">
        <f t="shared" si="13"/>
        <v>0</v>
      </c>
      <c r="O33" s="7">
        <f t="shared" si="13"/>
        <v>0</v>
      </c>
      <c r="P33" s="18">
        <f t="shared" si="13"/>
        <v>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17">
        <f t="shared" si="5"/>
        <v>22</v>
      </c>
      <c r="B34" s="9" t="s">
        <v>28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>
        <f>-M29</f>
        <v>325.33472266359786</v>
      </c>
      <c r="N34" s="7">
        <f>-N29</f>
        <v>3859.776</v>
      </c>
      <c r="O34" s="7">
        <f>-O29</f>
        <v>1839.024</v>
      </c>
      <c r="P34" s="18">
        <f>-P29</f>
        <v>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0" customFormat="1" ht="14.25" thickBot="1">
      <c r="A35" s="23">
        <f t="shared" si="5"/>
        <v>23</v>
      </c>
      <c r="B35" s="24" t="s">
        <v>29</v>
      </c>
      <c r="C35" s="25"/>
      <c r="D35" s="25">
        <f aca="true" t="shared" si="14" ref="D35:P35">D30+D31+D32+D33+D34</f>
        <v>13860.720000000001</v>
      </c>
      <c r="E35" s="25">
        <f t="shared" si="14"/>
        <v>1485.1</v>
      </c>
      <c r="F35" s="25">
        <f t="shared" si="14"/>
        <v>1767.24</v>
      </c>
      <c r="G35" s="25">
        <f t="shared" si="14"/>
        <v>2061.56</v>
      </c>
      <c r="H35" s="25">
        <f t="shared" si="14"/>
        <v>2276.74</v>
      </c>
      <c r="I35" s="25">
        <f t="shared" si="14"/>
        <v>2506.7</v>
      </c>
      <c r="J35" s="25">
        <f t="shared" si="14"/>
        <v>2753.42</v>
      </c>
      <c r="K35" s="25">
        <f t="shared" si="14"/>
        <v>3027.8799999999997</v>
      </c>
      <c r="L35" s="25">
        <f t="shared" si="14"/>
        <v>3331.38</v>
      </c>
      <c r="M35" s="25">
        <f t="shared" si="14"/>
        <v>3664.5599999999995</v>
      </c>
      <c r="N35" s="25">
        <f t="shared" si="14"/>
        <v>3859.8549383999994</v>
      </c>
      <c r="O35" s="25">
        <f t="shared" si="14"/>
        <v>4145.660898287199</v>
      </c>
      <c r="P35" s="26">
        <f t="shared" si="14"/>
        <v>4456.338752845037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7:30" ht="12.75"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</sheetData>
  <printOptions/>
  <pageMargins left="0.7480314960629921" right="0.3937007874015748" top="0.7874015748031497" bottom="0.7874015748031497" header="0.5" footer="0.5"/>
  <pageSetup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2003-11-18T15:14:18Z</dcterms:created>
  <dcterms:modified xsi:type="dcterms:W3CDTF">2004-03-06T13:40:42Z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1471937953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