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955" windowHeight="5775" tabRatio="634" activeTab="0"/>
  </bookViews>
  <sheets>
    <sheet name="20.3" sheetId="1" r:id="rId1"/>
  </sheets>
  <externalReferences>
    <externalReference r:id="rId4"/>
    <externalReference r:id="rId5"/>
    <externalReference r:id="rId6"/>
  </externalReferences>
  <definedNames>
    <definedName name="_xlnm.Print_Area" localSheetId="0">'20.3'!$B$1:$M$31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<sst xmlns="http://schemas.openxmlformats.org/spreadsheetml/2006/main" count="27" uniqueCount="27">
  <si>
    <t>(millones de dólares)</t>
  </si>
  <si>
    <t>NOF</t>
  </si>
  <si>
    <t>Activos fijos</t>
  </si>
  <si>
    <t>Total activo neto</t>
  </si>
  <si>
    <t>Deuda</t>
  </si>
  <si>
    <t>Recursos propios</t>
  </si>
  <si>
    <t>Total pasivo neto</t>
  </si>
  <si>
    <t>Tabaco</t>
  </si>
  <si>
    <t>Alimentos</t>
  </si>
  <si>
    <t>Ventas</t>
  </si>
  <si>
    <t>Bfo. Operativo (después de amortización)</t>
  </si>
  <si>
    <t>Central</t>
  </si>
  <si>
    <t>Beneficio operativo</t>
  </si>
  <si>
    <t>Intereses</t>
  </si>
  <si>
    <t>Beneficio neto</t>
  </si>
  <si>
    <t>Amortización e</t>
  </si>
  <si>
    <t>impuestos diferidos</t>
  </si>
  <si>
    <t>Inversiones</t>
  </si>
  <si>
    <t>Aumento NOF</t>
  </si>
  <si>
    <t>Aumento de deuda</t>
  </si>
  <si>
    <t>Flujo acciones</t>
  </si>
  <si>
    <t xml:space="preserve"> - aumento de deuda</t>
  </si>
  <si>
    <t>(1-0,34)Intereses</t>
  </si>
  <si>
    <t>FCF</t>
  </si>
  <si>
    <t>RJR NABISCO. Estrategia anterior a la oferta</t>
  </si>
  <si>
    <t>Ventas Tabaco</t>
  </si>
  <si>
    <t>Ventas Alimentos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</si>
</sst>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#,##0.0"/>
    <numFmt numFmtId="184" formatCode="#,##0_ ;[Red]\-#,##0\ 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u val="single"/>
      <sz val="8"/>
      <name val="Tms Rmn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M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workbookViewId="0" topLeftCell="A6">
      <selection activeCell="G34" sqref="G34"/>
    </sheetView>
  </sheetViews>
  <sheetFormatPr defaultColWidth="9.00390625" defaultRowHeight="12.75"/>
  <cols>
    <col min="1" max="1" width="2.375" style="1" customWidth="1"/>
    <col min="2" max="2" width="24.00390625" style="1" customWidth="1"/>
    <col min="3" max="3" width="7.125" style="1" customWidth="1"/>
    <col min="4" max="13" width="6.375" style="1" customWidth="1"/>
    <col min="14" max="14" width="6.75390625" style="1" customWidth="1"/>
    <col min="15" max="15" width="4.75390625" style="1" customWidth="1"/>
    <col min="16" max="16384" width="10.75390625" style="1" customWidth="1"/>
  </cols>
  <sheetData>
    <row r="1" spans="1:9" s="2" customFormat="1" ht="12.75" customHeight="1">
      <c r="A1" s="1"/>
      <c r="C1" s="3"/>
      <c r="D1" s="3"/>
      <c r="E1" s="3" t="s">
        <v>24</v>
      </c>
      <c r="G1" s="3"/>
      <c r="H1" s="3"/>
      <c r="I1" s="3"/>
    </row>
    <row r="2" spans="1:9" s="2" customFormat="1" ht="10.5" customHeight="1">
      <c r="A2" s="1"/>
      <c r="C2" s="3"/>
      <c r="D2" s="3"/>
      <c r="E2" s="3"/>
      <c r="G2" s="3"/>
      <c r="H2" s="3"/>
      <c r="I2" s="3"/>
    </row>
    <row r="3" spans="1:13" s="2" customFormat="1" ht="10.5">
      <c r="A3" s="1"/>
      <c r="B3" s="4" t="s">
        <v>0</v>
      </c>
      <c r="C3" s="2">
        <v>1988</v>
      </c>
      <c r="D3" s="2">
        <f aca="true" t="shared" si="0" ref="D3:M3">C3+1</f>
        <v>1989</v>
      </c>
      <c r="E3" s="2">
        <f t="shared" si="0"/>
        <v>1990</v>
      </c>
      <c r="F3" s="2">
        <f t="shared" si="0"/>
        <v>1991</v>
      </c>
      <c r="G3" s="2">
        <f t="shared" si="0"/>
        <v>1992</v>
      </c>
      <c r="H3" s="2">
        <f t="shared" si="0"/>
        <v>1993</v>
      </c>
      <c r="I3" s="2">
        <f t="shared" si="0"/>
        <v>1994</v>
      </c>
      <c r="J3" s="2">
        <f t="shared" si="0"/>
        <v>1995</v>
      </c>
      <c r="K3" s="2">
        <f t="shared" si="0"/>
        <v>1996</v>
      </c>
      <c r="L3" s="2">
        <f t="shared" si="0"/>
        <v>1997</v>
      </c>
      <c r="M3" s="2">
        <f t="shared" si="0"/>
        <v>1998</v>
      </c>
    </row>
    <row r="4" spans="2:13" ht="10.5">
      <c r="B4" s="1" t="s">
        <v>1</v>
      </c>
      <c r="C4" s="5">
        <v>1191</v>
      </c>
      <c r="D4" s="5">
        <f>C4+D25</f>
        <v>1271</v>
      </c>
      <c r="E4" s="5">
        <f>D4+E25</f>
        <v>1382</v>
      </c>
      <c r="F4" s="5">
        <f>E4+F25</f>
        <v>1480</v>
      </c>
      <c r="G4" s="5">
        <f>F4+G25</f>
        <v>1585</v>
      </c>
      <c r="H4" s="5">
        <f>G4+H25</f>
        <v>1698</v>
      </c>
      <c r="I4" s="5">
        <f>H4+I25</f>
        <v>1819</v>
      </c>
      <c r="J4" s="5">
        <f>I4+J25</f>
        <v>1949</v>
      </c>
      <c r="K4" s="5">
        <f>J4+K25</f>
        <v>2089</v>
      </c>
      <c r="L4" s="5">
        <f>K4+L25</f>
        <v>2240</v>
      </c>
      <c r="M4" s="5">
        <f>L4+M25</f>
        <v>2402</v>
      </c>
    </row>
    <row r="5" spans="2:13" ht="10.5">
      <c r="B5" s="1" t="s">
        <v>2</v>
      </c>
      <c r="C5" s="5">
        <f>C10-C4</f>
        <v>11223</v>
      </c>
      <c r="D5" s="5">
        <f>C5+D24-D23</f>
        <v>12124</v>
      </c>
      <c r="E5" s="5">
        <f>D5+E24-E23</f>
        <v>12795</v>
      </c>
      <c r="F5" s="5">
        <f>E5+F24-F23</f>
        <v>13321</v>
      </c>
      <c r="G5" s="5">
        <f>F5+G24-G23</f>
        <v>13402</v>
      </c>
      <c r="H5" s="5">
        <f>G5+H24-H23</f>
        <v>13274</v>
      </c>
      <c r="I5" s="5">
        <f>H5+I24-I23</f>
        <v>13142</v>
      </c>
      <c r="J5" s="5">
        <f>I5+J24-J23</f>
        <v>13010</v>
      </c>
      <c r="K5" s="5">
        <f>J5+K24-K23</f>
        <v>12878</v>
      </c>
      <c r="L5" s="5">
        <f>K5+L24-L23</f>
        <v>12746</v>
      </c>
      <c r="M5" s="5">
        <f>L5+M24-M23</f>
        <v>12620</v>
      </c>
    </row>
    <row r="6" spans="2:13" ht="10.5">
      <c r="B6" s="1" t="s">
        <v>3</v>
      </c>
      <c r="C6" s="5">
        <f aca="true" t="shared" si="1" ref="C6:M6">C4+C5</f>
        <v>12414</v>
      </c>
      <c r="D6" s="5">
        <f t="shared" si="1"/>
        <v>13395</v>
      </c>
      <c r="E6" s="5">
        <f t="shared" si="1"/>
        <v>14177</v>
      </c>
      <c r="F6" s="5">
        <f t="shared" si="1"/>
        <v>14801</v>
      </c>
      <c r="G6" s="5">
        <f t="shared" si="1"/>
        <v>14987</v>
      </c>
      <c r="H6" s="5">
        <f t="shared" si="1"/>
        <v>14972</v>
      </c>
      <c r="I6" s="5">
        <f t="shared" si="1"/>
        <v>14961</v>
      </c>
      <c r="J6" s="5">
        <f t="shared" si="1"/>
        <v>14959</v>
      </c>
      <c r="K6" s="5">
        <f t="shared" si="1"/>
        <v>14967</v>
      </c>
      <c r="L6" s="5">
        <f t="shared" si="1"/>
        <v>14986</v>
      </c>
      <c r="M6" s="5">
        <f t="shared" si="1"/>
        <v>15022</v>
      </c>
    </row>
    <row r="7" spans="3:13" ht="10.5"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0.5">
      <c r="B8" s="1" t="s">
        <v>4</v>
      </c>
      <c r="C8" s="5">
        <v>5204</v>
      </c>
      <c r="D8" s="5">
        <f aca="true" t="shared" si="2" ref="D8:M8">E20/0.11</f>
        <v>6018.181818181818</v>
      </c>
      <c r="E8" s="5">
        <f t="shared" si="2"/>
        <v>6300</v>
      </c>
      <c r="F8" s="5">
        <f t="shared" si="2"/>
        <v>6272.727272727273</v>
      </c>
      <c r="G8" s="5">
        <f t="shared" si="2"/>
        <v>5981.818181818182</v>
      </c>
      <c r="H8" s="5">
        <f t="shared" si="2"/>
        <v>5400</v>
      </c>
      <c r="I8" s="5">
        <f t="shared" si="2"/>
        <v>4163.636363636364</v>
      </c>
      <c r="J8" s="5">
        <f t="shared" si="2"/>
        <v>3727.2727272727275</v>
      </c>
      <c r="K8" s="5">
        <f t="shared" si="2"/>
        <v>2354.5454545454545</v>
      </c>
      <c r="L8" s="5">
        <f t="shared" si="2"/>
        <v>0</v>
      </c>
      <c r="M8" s="5">
        <f t="shared" si="2"/>
        <v>0</v>
      </c>
    </row>
    <row r="9" spans="2:13" ht="12" customHeight="1">
      <c r="B9" s="1" t="s">
        <v>5</v>
      </c>
      <c r="C9" s="5">
        <v>7210</v>
      </c>
      <c r="D9" s="5">
        <f>C9+D21-D27</f>
        <v>7376.818181818182</v>
      </c>
      <c r="E9" s="5">
        <f>D9+E21-E27</f>
        <v>7877</v>
      </c>
      <c r="F9" s="5">
        <f>E9+F21-F27</f>
        <v>8528.272727272728</v>
      </c>
      <c r="G9" s="5">
        <f>F9+G21-G27</f>
        <v>9005.18181818182</v>
      </c>
      <c r="H9" s="5">
        <f>G9+H21-H27</f>
        <v>9572.000000000002</v>
      </c>
      <c r="I9" s="5">
        <f>H9+I21-I27</f>
        <v>10797.363636363638</v>
      </c>
      <c r="J9" s="5">
        <f>I9+J21-J27</f>
        <v>11231.727272727274</v>
      </c>
      <c r="K9" s="5">
        <f>J9+K21-K27</f>
        <v>12612.454545454548</v>
      </c>
      <c r="L9" s="5">
        <f>K9+L21-L27</f>
        <v>14986.000000000002</v>
      </c>
      <c r="M9" s="5">
        <f>L9+M21-M27</f>
        <v>15022</v>
      </c>
    </row>
    <row r="10" spans="2:13" ht="12" customHeight="1">
      <c r="B10" s="6" t="s">
        <v>6</v>
      </c>
      <c r="C10" s="7">
        <f aca="true" t="shared" si="3" ref="C10:M10">C8+C9</f>
        <v>12414</v>
      </c>
      <c r="D10" s="7">
        <f t="shared" si="3"/>
        <v>13395</v>
      </c>
      <c r="E10" s="7">
        <f t="shared" si="3"/>
        <v>14177</v>
      </c>
      <c r="F10" s="7">
        <f t="shared" si="3"/>
        <v>14801</v>
      </c>
      <c r="G10" s="7">
        <f t="shared" si="3"/>
        <v>14987.000000000002</v>
      </c>
      <c r="H10" s="7">
        <f t="shared" si="3"/>
        <v>14972.000000000002</v>
      </c>
      <c r="I10" s="7">
        <f t="shared" si="3"/>
        <v>14961.000000000002</v>
      </c>
      <c r="J10" s="7">
        <f t="shared" si="3"/>
        <v>14959.000000000002</v>
      </c>
      <c r="K10" s="7">
        <f t="shared" si="3"/>
        <v>14967.000000000002</v>
      </c>
      <c r="L10" s="7">
        <f t="shared" si="3"/>
        <v>14986.000000000002</v>
      </c>
      <c r="M10" s="7">
        <f t="shared" si="3"/>
        <v>15022</v>
      </c>
    </row>
    <row r="11" spans="1:13" s="2" customFormat="1" ht="12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2" customHeight="1">
      <c r="B12" s="1" t="s">
        <v>25</v>
      </c>
      <c r="C12" s="5">
        <v>7061</v>
      </c>
      <c r="D12" s="5">
        <v>7650</v>
      </c>
      <c r="E12" s="5">
        <v>8293</v>
      </c>
      <c r="F12" s="5">
        <v>8983</v>
      </c>
      <c r="G12" s="5">
        <v>9731</v>
      </c>
      <c r="H12" s="5">
        <v>10540</v>
      </c>
      <c r="I12" s="5">
        <v>11418</v>
      </c>
      <c r="J12" s="5">
        <v>12368</v>
      </c>
      <c r="K12" s="5">
        <v>13397</v>
      </c>
      <c r="L12" s="5">
        <v>14514</v>
      </c>
      <c r="M12" s="5">
        <v>15723</v>
      </c>
    </row>
    <row r="13" spans="2:13" ht="12" customHeight="1">
      <c r="B13" s="1" t="s">
        <v>26</v>
      </c>
      <c r="C13" s="5">
        <v>9889</v>
      </c>
      <c r="D13" s="5">
        <v>10438</v>
      </c>
      <c r="E13" s="5">
        <v>11383</v>
      </c>
      <c r="F13" s="5">
        <v>12092</v>
      </c>
      <c r="G13" s="5">
        <v>12847</v>
      </c>
      <c r="H13" s="5">
        <v>13651</v>
      </c>
      <c r="I13" s="5">
        <v>14507</v>
      </c>
      <c r="J13" s="5">
        <v>15420</v>
      </c>
      <c r="K13" s="5">
        <v>16393</v>
      </c>
      <c r="L13" s="5">
        <v>17428</v>
      </c>
      <c r="M13" s="5">
        <v>18533</v>
      </c>
    </row>
    <row r="14" spans="2:13" s="13" customFormat="1" ht="12" customHeight="1">
      <c r="B14" s="13" t="s">
        <v>9</v>
      </c>
      <c r="C14" s="14">
        <f aca="true" t="shared" si="4" ref="C14:M14">C12+C13</f>
        <v>16950</v>
      </c>
      <c r="D14" s="14">
        <f t="shared" si="4"/>
        <v>18088</v>
      </c>
      <c r="E14" s="14">
        <f t="shared" si="4"/>
        <v>19676</v>
      </c>
      <c r="F14" s="14">
        <f t="shared" si="4"/>
        <v>21075</v>
      </c>
      <c r="G14" s="14">
        <f t="shared" si="4"/>
        <v>22578</v>
      </c>
      <c r="H14" s="14">
        <f t="shared" si="4"/>
        <v>24191</v>
      </c>
      <c r="I14" s="14">
        <f t="shared" si="4"/>
        <v>25925</v>
      </c>
      <c r="J14" s="14">
        <f t="shared" si="4"/>
        <v>27788</v>
      </c>
      <c r="K14" s="14">
        <f t="shared" si="4"/>
        <v>29790</v>
      </c>
      <c r="L14" s="14">
        <f t="shared" si="4"/>
        <v>31942</v>
      </c>
      <c r="M14" s="14">
        <f t="shared" si="4"/>
        <v>34256</v>
      </c>
    </row>
    <row r="15" spans="1:13" s="2" customFormat="1" ht="12" customHeight="1">
      <c r="A15" s="1"/>
      <c r="B15" s="2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ht="12" customHeight="1">
      <c r="B16" s="1" t="s">
        <v>7</v>
      </c>
      <c r="C16" s="5">
        <v>1924</v>
      </c>
      <c r="D16" s="5">
        <v>2022</v>
      </c>
      <c r="E16" s="5">
        <v>2360</v>
      </c>
      <c r="F16" s="5">
        <v>2786</v>
      </c>
      <c r="G16" s="5">
        <v>3071</v>
      </c>
      <c r="H16" s="5">
        <v>3386</v>
      </c>
      <c r="I16" s="5">
        <v>3733</v>
      </c>
      <c r="J16" s="5">
        <v>4115</v>
      </c>
      <c r="K16" s="5">
        <v>4534</v>
      </c>
      <c r="L16" s="5">
        <v>4998</v>
      </c>
      <c r="M16" s="5">
        <v>5508</v>
      </c>
    </row>
    <row r="17" spans="2:13" ht="12" customHeight="1">
      <c r="B17" s="1" t="s">
        <v>8</v>
      </c>
      <c r="C17" s="5">
        <v>1079</v>
      </c>
      <c r="D17" s="5">
        <v>1163</v>
      </c>
      <c r="E17" s="5">
        <v>1255</v>
      </c>
      <c r="F17" s="5">
        <v>1348</v>
      </c>
      <c r="G17" s="5">
        <v>1459</v>
      </c>
      <c r="H17" s="5">
        <v>1581</v>
      </c>
      <c r="I17" s="5">
        <v>1713</v>
      </c>
      <c r="J17" s="5">
        <v>1855</v>
      </c>
      <c r="K17" s="5">
        <v>2011</v>
      </c>
      <c r="L17" s="5">
        <v>2178</v>
      </c>
      <c r="M17" s="5">
        <v>2361</v>
      </c>
    </row>
    <row r="18" spans="2:13" ht="12" customHeight="1">
      <c r="B18" s="1" t="s">
        <v>11</v>
      </c>
      <c r="C18" s="5">
        <v>-350</v>
      </c>
      <c r="D18" s="5">
        <v>-287</v>
      </c>
      <c r="E18" s="5">
        <v>-279</v>
      </c>
      <c r="F18" s="5">
        <v>-296</v>
      </c>
      <c r="G18" s="5">
        <v>-314</v>
      </c>
      <c r="H18" s="5">
        <v>-333</v>
      </c>
      <c r="I18" s="5">
        <v>-353</v>
      </c>
      <c r="J18" s="5">
        <v>-374</v>
      </c>
      <c r="K18" s="5">
        <v>-396</v>
      </c>
      <c r="L18" s="5">
        <v>-420</v>
      </c>
      <c r="M18" s="5">
        <v>-445</v>
      </c>
    </row>
    <row r="19" spans="2:13" s="13" customFormat="1" ht="12" customHeight="1">
      <c r="B19" s="13" t="s">
        <v>12</v>
      </c>
      <c r="C19" s="14">
        <f aca="true" t="shared" si="5" ref="C19:M19">C16+C17+C18</f>
        <v>2653</v>
      </c>
      <c r="D19" s="14">
        <f t="shared" si="5"/>
        <v>2898</v>
      </c>
      <c r="E19" s="14">
        <f t="shared" si="5"/>
        <v>3336</v>
      </c>
      <c r="F19" s="14">
        <f t="shared" si="5"/>
        <v>3838</v>
      </c>
      <c r="G19" s="14">
        <f t="shared" si="5"/>
        <v>4216</v>
      </c>
      <c r="H19" s="14">
        <f t="shared" si="5"/>
        <v>4634</v>
      </c>
      <c r="I19" s="14">
        <f t="shared" si="5"/>
        <v>5093</v>
      </c>
      <c r="J19" s="14">
        <f t="shared" si="5"/>
        <v>5596</v>
      </c>
      <c r="K19" s="14">
        <f t="shared" si="5"/>
        <v>6149</v>
      </c>
      <c r="L19" s="14">
        <f t="shared" si="5"/>
        <v>6756</v>
      </c>
      <c r="M19" s="14">
        <f t="shared" si="5"/>
        <v>7424</v>
      </c>
    </row>
    <row r="20" spans="2:13" ht="12" customHeight="1">
      <c r="B20" s="1" t="s">
        <v>13</v>
      </c>
      <c r="C20" s="5">
        <v>551</v>
      </c>
      <c r="D20" s="5">
        <v>582</v>
      </c>
      <c r="E20" s="5">
        <v>662</v>
      </c>
      <c r="F20" s="5">
        <v>693</v>
      </c>
      <c r="G20" s="5">
        <v>690</v>
      </c>
      <c r="H20" s="5">
        <v>658</v>
      </c>
      <c r="I20" s="5">
        <v>594</v>
      </c>
      <c r="J20" s="5">
        <v>458</v>
      </c>
      <c r="K20" s="5">
        <v>410</v>
      </c>
      <c r="L20" s="5">
        <v>259</v>
      </c>
      <c r="M20" s="5">
        <v>0</v>
      </c>
    </row>
    <row r="21" spans="1:13" s="2" customFormat="1" ht="12.75" customHeight="1">
      <c r="A21" s="1"/>
      <c r="B21" s="11" t="s">
        <v>14</v>
      </c>
      <c r="C21" s="12">
        <v>1360</v>
      </c>
      <c r="D21" s="12">
        <v>1498</v>
      </c>
      <c r="E21" s="12">
        <v>1730</v>
      </c>
      <c r="F21" s="12">
        <v>2023</v>
      </c>
      <c r="G21" s="12">
        <v>2259</v>
      </c>
      <c r="H21" s="12">
        <v>2536</v>
      </c>
      <c r="I21" s="12">
        <v>2858</v>
      </c>
      <c r="J21" s="12">
        <v>3251</v>
      </c>
      <c r="K21" s="12">
        <v>3625</v>
      </c>
      <c r="L21" s="12">
        <v>4094</v>
      </c>
      <c r="M21" s="12">
        <v>4625</v>
      </c>
    </row>
    <row r="22" spans="2:13" ht="10.5">
      <c r="B22" s="1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0.5">
      <c r="B23" s="1" t="s">
        <v>16</v>
      </c>
      <c r="C23" s="5">
        <v>730</v>
      </c>
      <c r="D23" s="5">
        <v>807</v>
      </c>
      <c r="E23" s="5">
        <v>791</v>
      </c>
      <c r="F23" s="5">
        <v>819</v>
      </c>
      <c r="G23" s="5">
        <v>849</v>
      </c>
      <c r="H23" s="5">
        <v>866</v>
      </c>
      <c r="I23" s="5">
        <v>867</v>
      </c>
      <c r="J23" s="5">
        <v>867</v>
      </c>
      <c r="K23" s="5">
        <v>867</v>
      </c>
      <c r="L23" s="5">
        <v>867</v>
      </c>
      <c r="M23" s="5">
        <v>861</v>
      </c>
    </row>
    <row r="24" spans="2:13" ht="10.5">
      <c r="B24" s="1" t="s">
        <v>17</v>
      </c>
      <c r="C24" s="5">
        <v>1142</v>
      </c>
      <c r="D24" s="5">
        <v>1708</v>
      </c>
      <c r="E24" s="5">
        <v>1462</v>
      </c>
      <c r="F24" s="5">
        <v>1345</v>
      </c>
      <c r="G24" s="5">
        <v>930</v>
      </c>
      <c r="H24" s="5">
        <v>738</v>
      </c>
      <c r="I24" s="5">
        <v>735</v>
      </c>
      <c r="J24" s="5">
        <v>735</v>
      </c>
      <c r="K24" s="5">
        <v>735</v>
      </c>
      <c r="L24" s="5">
        <v>735</v>
      </c>
      <c r="M24" s="5">
        <v>735</v>
      </c>
    </row>
    <row r="25" spans="2:13" ht="10.5">
      <c r="B25" s="1" t="s">
        <v>18</v>
      </c>
      <c r="C25" s="5"/>
      <c r="D25" s="5">
        <v>80</v>
      </c>
      <c r="E25" s="5">
        <v>111</v>
      </c>
      <c r="F25" s="5">
        <v>98</v>
      </c>
      <c r="G25" s="5">
        <v>105</v>
      </c>
      <c r="H25" s="5">
        <v>113</v>
      </c>
      <c r="I25" s="5">
        <v>121</v>
      </c>
      <c r="J25" s="5">
        <v>130</v>
      </c>
      <c r="K25" s="5">
        <v>140</v>
      </c>
      <c r="L25" s="5">
        <v>151</v>
      </c>
      <c r="M25" s="5">
        <v>162</v>
      </c>
    </row>
    <row r="26" spans="2:13" ht="10.5">
      <c r="B26" s="1" t="s">
        <v>19</v>
      </c>
      <c r="C26" s="5"/>
      <c r="D26" s="5">
        <f aca="true" t="shared" si="6" ref="D26:M26">D8-C8</f>
        <v>814.181818181818</v>
      </c>
      <c r="E26" s="5">
        <f t="shared" si="6"/>
        <v>281.818181818182</v>
      </c>
      <c r="F26" s="5">
        <f t="shared" si="6"/>
        <v>-27.272727272727025</v>
      </c>
      <c r="G26" s="5">
        <f t="shared" si="6"/>
        <v>-290.909090909091</v>
      </c>
      <c r="H26" s="5">
        <f t="shared" si="6"/>
        <v>-581.818181818182</v>
      </c>
      <c r="I26" s="5">
        <f t="shared" si="6"/>
        <v>-1236.363636363636</v>
      </c>
      <c r="J26" s="5">
        <f t="shared" si="6"/>
        <v>-436.3636363636365</v>
      </c>
      <c r="K26" s="5">
        <f t="shared" si="6"/>
        <v>-1372.727272727273</v>
      </c>
      <c r="L26" s="5">
        <f t="shared" si="6"/>
        <v>-2354.5454545454545</v>
      </c>
      <c r="M26" s="5">
        <f t="shared" si="6"/>
        <v>0</v>
      </c>
    </row>
    <row r="27" spans="1:29" s="16" customFormat="1" ht="12.75">
      <c r="A27" s="15"/>
      <c r="B27" s="16" t="s">
        <v>20</v>
      </c>
      <c r="C27" s="17"/>
      <c r="D27" s="17">
        <f aca="true" t="shared" si="7" ref="D27:M27">D21+D23-D24-D25+D26</f>
        <v>1331.181818181818</v>
      </c>
      <c r="E27" s="17">
        <f t="shared" si="7"/>
        <v>1229.818181818182</v>
      </c>
      <c r="F27" s="17">
        <f t="shared" si="7"/>
        <v>1371.727272727273</v>
      </c>
      <c r="G27" s="17">
        <f t="shared" si="7"/>
        <v>1782.090909090909</v>
      </c>
      <c r="H27" s="17">
        <f t="shared" si="7"/>
        <v>1969.181818181818</v>
      </c>
      <c r="I27" s="17">
        <f t="shared" si="7"/>
        <v>1632.636363636364</v>
      </c>
      <c r="J27" s="17">
        <f t="shared" si="7"/>
        <v>2816.6363636363635</v>
      </c>
      <c r="K27" s="17">
        <f t="shared" si="7"/>
        <v>2244.272727272727</v>
      </c>
      <c r="L27" s="17">
        <f t="shared" si="7"/>
        <v>1720.4545454545455</v>
      </c>
      <c r="M27" s="17">
        <f t="shared" si="7"/>
        <v>4589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13" ht="10.5">
      <c r="B28" s="1" t="s">
        <v>21</v>
      </c>
      <c r="C28" s="5"/>
      <c r="D28" s="5">
        <f aca="true" t="shared" si="8" ref="D28:M28">-D26</f>
        <v>-814.181818181818</v>
      </c>
      <c r="E28" s="5">
        <f t="shared" si="8"/>
        <v>-281.818181818182</v>
      </c>
      <c r="F28" s="5">
        <f t="shared" si="8"/>
        <v>27.272727272727025</v>
      </c>
      <c r="G28" s="5">
        <f t="shared" si="8"/>
        <v>290.909090909091</v>
      </c>
      <c r="H28" s="5">
        <f t="shared" si="8"/>
        <v>581.818181818182</v>
      </c>
      <c r="I28" s="5">
        <f t="shared" si="8"/>
        <v>1236.363636363636</v>
      </c>
      <c r="J28" s="5">
        <f t="shared" si="8"/>
        <v>436.3636363636365</v>
      </c>
      <c r="K28" s="5">
        <f t="shared" si="8"/>
        <v>1372.727272727273</v>
      </c>
      <c r="L28" s="5">
        <f t="shared" si="8"/>
        <v>2354.5454545454545</v>
      </c>
      <c r="M28" s="5">
        <f t="shared" si="8"/>
        <v>0</v>
      </c>
    </row>
    <row r="29" spans="2:13" ht="10.5">
      <c r="B29" s="1" t="s">
        <v>22</v>
      </c>
      <c r="C29" s="5"/>
      <c r="D29" s="5">
        <f aca="true" t="shared" si="9" ref="D29:M29">0.66*D20</f>
        <v>384.12</v>
      </c>
      <c r="E29" s="5">
        <f t="shared" si="9"/>
        <v>436.92</v>
      </c>
      <c r="F29" s="5">
        <f t="shared" si="9"/>
        <v>457.38</v>
      </c>
      <c r="G29" s="5">
        <f t="shared" si="9"/>
        <v>455.40000000000003</v>
      </c>
      <c r="H29" s="5">
        <f t="shared" si="9"/>
        <v>434.28000000000003</v>
      </c>
      <c r="I29" s="5">
        <f t="shared" si="9"/>
        <v>392.04</v>
      </c>
      <c r="J29" s="5">
        <f t="shared" si="9"/>
        <v>302.28000000000003</v>
      </c>
      <c r="K29" s="5">
        <f t="shared" si="9"/>
        <v>270.6</v>
      </c>
      <c r="L29" s="5">
        <f t="shared" si="9"/>
        <v>170.94</v>
      </c>
      <c r="M29" s="5">
        <f t="shared" si="9"/>
        <v>0</v>
      </c>
    </row>
    <row r="30" spans="1:29" s="16" customFormat="1" ht="12.75">
      <c r="A30" s="15"/>
      <c r="B30" s="16" t="s">
        <v>23</v>
      </c>
      <c r="C30" s="17"/>
      <c r="D30" s="17">
        <f aca="true" t="shared" si="10" ref="D30:M30">D27+D28+D29</f>
        <v>901.12</v>
      </c>
      <c r="E30" s="17">
        <f t="shared" si="10"/>
        <v>1384.92</v>
      </c>
      <c r="F30" s="17">
        <f t="shared" si="10"/>
        <v>1856.38</v>
      </c>
      <c r="G30" s="17">
        <f t="shared" si="10"/>
        <v>2528.4</v>
      </c>
      <c r="H30" s="17">
        <f t="shared" si="10"/>
        <v>2985.28</v>
      </c>
      <c r="I30" s="17">
        <f t="shared" si="10"/>
        <v>3261.04</v>
      </c>
      <c r="J30" s="17">
        <f t="shared" si="10"/>
        <v>3555.28</v>
      </c>
      <c r="K30" s="17">
        <f t="shared" si="10"/>
        <v>3887.6</v>
      </c>
      <c r="L30" s="17">
        <f t="shared" si="10"/>
        <v>4245.94</v>
      </c>
      <c r="M30" s="17">
        <f t="shared" si="10"/>
        <v>4589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47" s="13" customFormat="1" ht="10.5">
      <c r="A31" s="9"/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</sheetData>
  <printOptions/>
  <pageMargins left="0.7500000000000001" right="0.39566929133858264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2003-11-18T15:11:47Z</dcterms:created>
  <dcterms:modified xsi:type="dcterms:W3CDTF">2004-03-06T13:48:28Z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-118772304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