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<sst xmlns="http://schemas.openxmlformats.org/spreadsheetml/2006/main" count="31" uniqueCount="29">
  <si>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</si>
  <si>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</si>
  <si>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</si>
  <si>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</si>
  <si>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</si>
  <si>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</si>
  <si>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</si>
  <si>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</si>
  <si>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</si>
  <si>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</si>
  <si>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</si>
  <si>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</si>
  <si>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</si>
  <si>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</si>
  <si>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>BFO = NOPAT</t>
  </si>
  <si>
    <t xml:space="preserve"> + Amortización</t>
  </si>
  <si>
    <t xml:space="preserve"> - ∆ NOF</t>
  </si>
  <si>
    <t>CF acciones = Div. = FCF</t>
  </si>
  <si>
    <t>ROE = ROA</t>
  </si>
  <si>
    <t>ROGI</t>
  </si>
  <si>
    <t>Ke = WACC</t>
  </si>
  <si>
    <t>10,00%</t>
  </si>
  <si>
    <t>E = VA(Ke;CFac)</t>
  </si>
  <si>
    <t>E - Evc</t>
  </si>
  <si>
    <t>BE = EVA</t>
  </si>
  <si>
    <t xml:space="preserve"> - amortización económica</t>
  </si>
  <si>
    <t xml:space="preserve"> - Coste del capital utilizado</t>
  </si>
  <si>
    <t>CVA</t>
  </si>
  <si>
    <t>MVA = VA(EVA; WACC)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</si>
</sst>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</numFmts>
  <fonts count="10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u val="single"/>
      <sz val="12"/>
      <color indexed="8"/>
      <name val="Times"/>
      <family val="1"/>
    </font>
    <font>
      <b/>
      <sz val="9"/>
      <color indexed="8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b/>
      <u val="single"/>
      <sz val="10"/>
      <color indexed="8"/>
      <name val="Times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10" fontId="1" fillId="0" borderId="7" xfId="19" applyNumberFormat="1" applyFont="1" applyBorder="1" applyAlignment="1">
      <alignment horizontal="right" vertical="top" wrapText="1"/>
    </xf>
    <xf numFmtId="38" fontId="4" fillId="0" borderId="7" xfId="0" applyNumberFormat="1" applyFont="1" applyBorder="1" applyAlignment="1">
      <alignment horizontal="right" vertical="top" wrapText="1"/>
    </xf>
    <xf numFmtId="178" fontId="4" fillId="0" borderId="7" xfId="0" applyNumberFormat="1" applyFont="1" applyBorder="1" applyAlignment="1">
      <alignment horizontal="right" vertical="top" wrapText="1"/>
    </xf>
    <xf numFmtId="179" fontId="4" fillId="0" borderId="7" xfId="0" applyNumberFormat="1" applyFont="1" applyBorder="1" applyAlignment="1">
      <alignment horizontal="right" vertical="top" wrapText="1"/>
    </xf>
    <xf numFmtId="178" fontId="4" fillId="0" borderId="1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181" fontId="4" fillId="0" borderId="2" xfId="0" applyNumberFormat="1" applyFont="1" applyBorder="1" applyAlignment="1">
      <alignment horizontal="right" vertical="top" wrapText="1"/>
    </xf>
    <xf numFmtId="181" fontId="4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10" fontId="1" fillId="0" borderId="8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 topLeftCell="A17">
      <selection activeCell="B30" sqref="B30"/>
    </sheetView>
  </sheetViews>
  <sheetFormatPr defaultColWidth="9.140625" defaultRowHeight="12.75"/>
  <cols>
    <col min="2" max="2" width="5.8515625" style="0" customWidth="1"/>
    <col min="4" max="4" width="21.421875" style="0" customWidth="1"/>
    <col min="5" max="7" width="8.57421875" style="0" customWidth="1"/>
  </cols>
  <sheetData>
    <row r="1" ht="12.75" customHeight="1" thickBot="1"/>
    <row r="2" spans="2:10" ht="12.75" customHeight="1">
      <c r="B2" s="1"/>
      <c r="C2" s="53" t="s">
        <v>0</v>
      </c>
      <c r="D2" s="53"/>
      <c r="E2" s="2">
        <v>0</v>
      </c>
      <c r="F2" s="2">
        <v>1</v>
      </c>
      <c r="G2" s="2">
        <v>2</v>
      </c>
      <c r="H2" s="2">
        <v>3</v>
      </c>
      <c r="I2" s="2">
        <v>4</v>
      </c>
      <c r="J2" s="3">
        <v>5</v>
      </c>
    </row>
    <row r="3" spans="2:10" ht="12.75" customHeight="1">
      <c r="B3" s="4">
        <v>1</v>
      </c>
      <c r="C3" s="33"/>
      <c r="D3" s="34" t="s">
        <v>1</v>
      </c>
      <c r="E3" s="33">
        <v>2000</v>
      </c>
      <c r="F3" s="33">
        <v>2000</v>
      </c>
      <c r="G3" s="33">
        <v>2000</v>
      </c>
      <c r="H3" s="33">
        <v>2000</v>
      </c>
      <c r="I3" s="33">
        <v>2000</v>
      </c>
      <c r="J3" s="14">
        <v>0</v>
      </c>
    </row>
    <row r="4" spans="2:10" ht="12.75" customHeight="1">
      <c r="B4" s="4">
        <v>2</v>
      </c>
      <c r="C4" s="33"/>
      <c r="D4" s="34" t="s">
        <v>2</v>
      </c>
      <c r="E4" s="33">
        <v>10000</v>
      </c>
      <c r="F4" s="33">
        <v>10000</v>
      </c>
      <c r="G4" s="33">
        <v>10000</v>
      </c>
      <c r="H4" s="33">
        <v>10000</v>
      </c>
      <c r="I4" s="33">
        <v>10000</v>
      </c>
      <c r="J4" s="14">
        <v>10000</v>
      </c>
    </row>
    <row r="5" spans="2:10" ht="12.75" customHeight="1">
      <c r="B5" s="4">
        <v>3</v>
      </c>
      <c r="C5" s="33"/>
      <c r="D5" s="34" t="s">
        <v>3</v>
      </c>
      <c r="E5" s="33">
        <v>0</v>
      </c>
      <c r="F5" s="33">
        <v>2000</v>
      </c>
      <c r="G5" s="33">
        <v>4000</v>
      </c>
      <c r="H5" s="33">
        <v>6000</v>
      </c>
      <c r="I5" s="33">
        <v>8000</v>
      </c>
      <c r="J5" s="14">
        <v>10000</v>
      </c>
    </row>
    <row r="6" spans="2:10" ht="12.75" customHeight="1" thickBot="1">
      <c r="B6" s="4">
        <v>4</v>
      </c>
      <c r="C6" s="35"/>
      <c r="D6" s="15" t="s">
        <v>4</v>
      </c>
      <c r="E6" s="16">
        <f aca="true" t="shared" si="0" ref="E6:J6">E3+E4-E5</f>
        <v>12000</v>
      </c>
      <c r="F6" s="16">
        <f t="shared" si="0"/>
        <v>10000</v>
      </c>
      <c r="G6" s="16">
        <f t="shared" si="0"/>
        <v>8000</v>
      </c>
      <c r="H6" s="16">
        <f t="shared" si="0"/>
        <v>6000</v>
      </c>
      <c r="I6" s="16">
        <f t="shared" si="0"/>
        <v>4000</v>
      </c>
      <c r="J6" s="36">
        <f t="shared" si="0"/>
        <v>0</v>
      </c>
    </row>
    <row r="7" spans="2:10" ht="12.75" customHeight="1">
      <c r="B7" s="4">
        <v>5</v>
      </c>
      <c r="C7" s="33"/>
      <c r="D7" s="34" t="s">
        <v>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14">
        <v>0</v>
      </c>
    </row>
    <row r="8" spans="2:10" ht="12.75" customHeight="1">
      <c r="B8" s="4">
        <v>6</v>
      </c>
      <c r="C8" s="33"/>
      <c r="D8" s="34" t="s">
        <v>6</v>
      </c>
      <c r="E8" s="33">
        <v>12000</v>
      </c>
      <c r="F8" s="33">
        <v>10000</v>
      </c>
      <c r="G8" s="33">
        <v>8000</v>
      </c>
      <c r="H8" s="33">
        <v>6000</v>
      </c>
      <c r="I8" s="33">
        <v>4000</v>
      </c>
      <c r="J8" s="14">
        <v>0</v>
      </c>
    </row>
    <row r="9" spans="2:10" ht="12.75" customHeight="1" thickBot="1">
      <c r="B9" s="4">
        <v>7</v>
      </c>
      <c r="C9" s="35"/>
      <c r="D9" s="15" t="s">
        <v>7</v>
      </c>
      <c r="E9" s="16">
        <f aca="true" t="shared" si="1" ref="E9:J9">E7+E8</f>
        <v>12000</v>
      </c>
      <c r="F9" s="16">
        <f t="shared" si="1"/>
        <v>10000</v>
      </c>
      <c r="G9" s="16">
        <f t="shared" si="1"/>
        <v>8000</v>
      </c>
      <c r="H9" s="16">
        <f t="shared" si="1"/>
        <v>6000</v>
      </c>
      <c r="I9" s="16">
        <f t="shared" si="1"/>
        <v>4000</v>
      </c>
      <c r="J9" s="36">
        <f t="shared" si="1"/>
        <v>0</v>
      </c>
    </row>
    <row r="10" spans="2:10" ht="12.75" customHeight="1">
      <c r="B10" s="4"/>
      <c r="C10" s="54" t="s">
        <v>8</v>
      </c>
      <c r="D10" s="54"/>
      <c r="E10" s="54"/>
      <c r="F10" s="37"/>
      <c r="G10" s="37"/>
      <c r="H10" s="37"/>
      <c r="I10" s="37"/>
      <c r="J10" s="17"/>
    </row>
    <row r="11" spans="2:10" ht="12.75" customHeight="1">
      <c r="B11" s="4">
        <v>8</v>
      </c>
      <c r="C11" s="37"/>
      <c r="D11" s="34" t="s">
        <v>9</v>
      </c>
      <c r="E11" s="33"/>
      <c r="F11" s="38">
        <v>10000</v>
      </c>
      <c r="G11" s="33">
        <v>10000</v>
      </c>
      <c r="H11" s="33">
        <v>10000</v>
      </c>
      <c r="I11" s="33">
        <v>10000</v>
      </c>
      <c r="J11" s="14">
        <v>10000</v>
      </c>
    </row>
    <row r="12" spans="2:10" ht="12.75" customHeight="1">
      <c r="B12" s="4">
        <v>9</v>
      </c>
      <c r="C12" s="37"/>
      <c r="D12" s="34" t="s">
        <v>10</v>
      </c>
      <c r="E12" s="33"/>
      <c r="F12" s="38">
        <v>4000</v>
      </c>
      <c r="G12" s="33">
        <v>4000</v>
      </c>
      <c r="H12" s="33">
        <v>4000</v>
      </c>
      <c r="I12" s="33">
        <v>4000</v>
      </c>
      <c r="J12" s="14">
        <v>4000</v>
      </c>
    </row>
    <row r="13" spans="2:10" ht="12.75" customHeight="1">
      <c r="B13" s="4">
        <v>10</v>
      </c>
      <c r="C13" s="37"/>
      <c r="D13" s="34" t="s">
        <v>11</v>
      </c>
      <c r="E13" s="33"/>
      <c r="F13" s="38">
        <v>2730.34</v>
      </c>
      <c r="G13" s="33">
        <f>F13</f>
        <v>2730.34</v>
      </c>
      <c r="H13" s="33">
        <f>G13</f>
        <v>2730.34</v>
      </c>
      <c r="I13" s="33">
        <f>H13</f>
        <v>2730.34</v>
      </c>
      <c r="J13" s="14">
        <f>I13</f>
        <v>2730.34</v>
      </c>
    </row>
    <row r="14" spans="2:10" ht="12.75" customHeight="1">
      <c r="B14" s="4">
        <v>11</v>
      </c>
      <c r="C14" s="37"/>
      <c r="D14" s="34" t="s">
        <v>12</v>
      </c>
      <c r="E14" s="33"/>
      <c r="F14" s="38">
        <f>F5-E5</f>
        <v>2000</v>
      </c>
      <c r="G14" s="33">
        <f>G5-F5</f>
        <v>2000</v>
      </c>
      <c r="H14" s="33">
        <f>H5-G5</f>
        <v>2000</v>
      </c>
      <c r="I14" s="33">
        <f>I5-H5</f>
        <v>2000</v>
      </c>
      <c r="J14" s="14">
        <f>J5-I5</f>
        <v>2000</v>
      </c>
    </row>
    <row r="15" spans="2:10" ht="12.75" customHeight="1">
      <c r="B15" s="4">
        <v>13</v>
      </c>
      <c r="C15" s="33"/>
      <c r="D15" s="34" t="s">
        <v>13</v>
      </c>
      <c r="E15" s="33"/>
      <c r="F15" s="38">
        <f>0.34*(F11-F12-F13-F14)</f>
        <v>431.6844</v>
      </c>
      <c r="G15" s="33">
        <f>0.34*(G11-G12-G13-G14)</f>
        <v>431.6844</v>
      </c>
      <c r="H15" s="33">
        <f>0.34*(H11-H12-H13-H14)</f>
        <v>431.6844</v>
      </c>
      <c r="I15" s="33">
        <f>0.34*(I11-I12-I13-I14)</f>
        <v>431.6844</v>
      </c>
      <c r="J15" s="14">
        <f>0.34*(J11-J12-J13-J14)</f>
        <v>431.6844</v>
      </c>
    </row>
    <row r="16" spans="2:10" ht="12.75" customHeight="1" thickBot="1">
      <c r="B16" s="6">
        <v>14</v>
      </c>
      <c r="C16" s="18"/>
      <c r="D16" s="19" t="s">
        <v>14</v>
      </c>
      <c r="E16" s="18"/>
      <c r="F16" s="22">
        <f>F11-F12-F13-F14-F15</f>
        <v>837.9755999999999</v>
      </c>
      <c r="G16" s="18">
        <f>G11-G12-G13-G14-G15</f>
        <v>837.9755999999999</v>
      </c>
      <c r="H16" s="18">
        <f>H11-H12-H13-H14-H15</f>
        <v>837.9755999999999</v>
      </c>
      <c r="I16" s="18">
        <f>I11-I12-I13-I14-I15</f>
        <v>837.9755999999999</v>
      </c>
      <c r="J16" s="20">
        <f>J11-J12-J13-J14-J15</f>
        <v>837.9755999999999</v>
      </c>
    </row>
    <row r="17" spans="2:10" ht="12.75" customHeight="1">
      <c r="B17" s="4">
        <v>15</v>
      </c>
      <c r="C17" s="33"/>
      <c r="D17" s="34" t="s">
        <v>15</v>
      </c>
      <c r="E17" s="33"/>
      <c r="F17" s="33">
        <f>F14</f>
        <v>2000</v>
      </c>
      <c r="G17" s="33">
        <f>G14</f>
        <v>2000</v>
      </c>
      <c r="H17" s="33">
        <f>H14</f>
        <v>2000</v>
      </c>
      <c r="I17" s="33">
        <f>I14</f>
        <v>2000</v>
      </c>
      <c r="J17" s="14">
        <f>J14</f>
        <v>2000</v>
      </c>
    </row>
    <row r="18" spans="2:10" ht="12.75" customHeight="1">
      <c r="B18" s="4">
        <v>17</v>
      </c>
      <c r="C18" s="33"/>
      <c r="D18" s="34" t="s">
        <v>16</v>
      </c>
      <c r="E18" s="33"/>
      <c r="F18" s="33">
        <f>-F3+E3</f>
        <v>0</v>
      </c>
      <c r="G18" s="33">
        <f>-G3+F3</f>
        <v>0</v>
      </c>
      <c r="H18" s="33">
        <f>-H3+G3</f>
        <v>0</v>
      </c>
      <c r="I18" s="33">
        <f>-I3+H3</f>
        <v>0</v>
      </c>
      <c r="J18" s="14">
        <f>-J3+I3</f>
        <v>2000</v>
      </c>
    </row>
    <row r="19" spans="2:10" ht="12.75" customHeight="1" thickBot="1">
      <c r="B19" s="6">
        <v>19</v>
      </c>
      <c r="C19" s="21"/>
      <c r="D19" s="19" t="s">
        <v>17</v>
      </c>
      <c r="E19" s="21"/>
      <c r="F19" s="26">
        <f>F17+F18+F16</f>
        <v>2837.9755999999998</v>
      </c>
      <c r="G19" s="18">
        <f>G17+G18+G16</f>
        <v>2837.9755999999998</v>
      </c>
      <c r="H19" s="18">
        <f>H17+H18+H16</f>
        <v>2837.9755999999998</v>
      </c>
      <c r="I19" s="18">
        <f>I17+I18+I16</f>
        <v>2837.9755999999998</v>
      </c>
      <c r="J19" s="20">
        <f>J17+J18+J16</f>
        <v>4837.9756</v>
      </c>
    </row>
    <row r="20" spans="2:10" ht="12.75" customHeight="1">
      <c r="B20" s="4">
        <v>21</v>
      </c>
      <c r="C20" s="39"/>
      <c r="D20" s="40" t="s">
        <v>18</v>
      </c>
      <c r="E20" s="39"/>
      <c r="F20" s="41">
        <f>F16/E8</f>
        <v>0.06983129999999999</v>
      </c>
      <c r="G20" s="41">
        <f>G16/F8</f>
        <v>0.08379756</v>
      </c>
      <c r="H20" s="41">
        <f>H16/G8</f>
        <v>0.10474694999999998</v>
      </c>
      <c r="I20" s="41">
        <f>I16/H8</f>
        <v>0.13966259999999997</v>
      </c>
      <c r="J20" s="42">
        <f>J16/I8</f>
        <v>0.20949389999999996</v>
      </c>
    </row>
    <row r="21" spans="2:10" ht="12.75" customHeight="1" thickBot="1">
      <c r="B21" s="6">
        <v>23</v>
      </c>
      <c r="C21" s="7"/>
      <c r="D21" s="8" t="s">
        <v>19</v>
      </c>
      <c r="E21" s="7"/>
      <c r="F21" s="23">
        <f>F16/$E9</f>
        <v>0.06983129999999999</v>
      </c>
      <c r="G21" s="23">
        <f>G16/$E9</f>
        <v>0.06983129999999999</v>
      </c>
      <c r="H21" s="23">
        <f>H16/$E9</f>
        <v>0.06983129999999999</v>
      </c>
      <c r="I21" s="23">
        <f>I16/$E9</f>
        <v>0.06983129999999999</v>
      </c>
      <c r="J21" s="43">
        <f>J16/$E9</f>
        <v>0.06983129999999999</v>
      </c>
    </row>
    <row r="22" spans="2:10" ht="12.75" customHeight="1">
      <c r="B22" s="4">
        <v>27</v>
      </c>
      <c r="C22" s="39"/>
      <c r="D22" s="40" t="s">
        <v>20</v>
      </c>
      <c r="E22" s="39" t="s">
        <v>21</v>
      </c>
      <c r="F22" s="39" t="str">
        <f>E22</f>
        <v>10,00%</v>
      </c>
      <c r="G22" s="39" t="str">
        <f>F22</f>
        <v>10,00%</v>
      </c>
      <c r="H22" s="39" t="str">
        <f>G22</f>
        <v>10,00%</v>
      </c>
      <c r="I22" s="39" t="str">
        <f>H22</f>
        <v>10,00%</v>
      </c>
      <c r="J22" s="11"/>
    </row>
    <row r="23" spans="2:10" ht="12.75" customHeight="1" thickBot="1">
      <c r="B23" s="6">
        <v>28</v>
      </c>
      <c r="C23" s="10"/>
      <c r="D23" s="8" t="s">
        <v>22</v>
      </c>
      <c r="E23" s="24">
        <f>NPV(E22,F19:$J19)</f>
        <v>12000.00300250231</v>
      </c>
      <c r="F23" s="24">
        <f>NPV(F22,G19:$J19)</f>
        <v>10362.027702752543</v>
      </c>
      <c r="G23" s="24">
        <f>NPV(G22,H19:$J19)</f>
        <v>8560.254873027796</v>
      </c>
      <c r="H23" s="24">
        <f>NPV(H22,I19:$J19)</f>
        <v>6578.304760330577</v>
      </c>
      <c r="I23" s="24">
        <f>NPV(I22,J19:$J19)</f>
        <v>4398.159636363635</v>
      </c>
      <c r="J23" s="9"/>
    </row>
    <row r="24" spans="2:10" ht="12.75" customHeight="1" thickBot="1">
      <c r="B24" s="4"/>
      <c r="C24" s="44"/>
      <c r="D24" s="40"/>
      <c r="E24" s="44"/>
      <c r="F24" s="44"/>
      <c r="G24" s="44"/>
      <c r="H24" s="44"/>
      <c r="I24" s="44"/>
      <c r="J24" s="5"/>
    </row>
    <row r="25" spans="2:10" ht="12.75" customHeight="1" thickBot="1" thickTop="1">
      <c r="B25" s="4">
        <v>32</v>
      </c>
      <c r="C25" s="44"/>
      <c r="D25" s="12" t="s">
        <v>23</v>
      </c>
      <c r="E25" s="27">
        <f>E23-E8</f>
        <v>0.003002502309755073</v>
      </c>
      <c r="F25" s="27">
        <f>F23-F8</f>
        <v>362.0277027525426</v>
      </c>
      <c r="G25" s="27">
        <f>G23-G8</f>
        <v>560.2548730277958</v>
      </c>
      <c r="H25" s="27">
        <f>H23-H8</f>
        <v>578.3047603305768</v>
      </c>
      <c r="I25" s="27">
        <f>I23-I8</f>
        <v>398.1596363636354</v>
      </c>
      <c r="J25" s="13"/>
    </row>
    <row r="26" spans="2:10" ht="12.75" customHeight="1" thickBot="1" thickTop="1">
      <c r="B26" s="4"/>
      <c r="C26" s="44"/>
      <c r="D26" s="44"/>
      <c r="E26" s="44"/>
      <c r="F26" s="44"/>
      <c r="G26" s="44"/>
      <c r="H26" s="44"/>
      <c r="I26" s="44"/>
      <c r="J26" s="5"/>
    </row>
    <row r="27" spans="2:10" ht="12.75" customHeight="1">
      <c r="B27" s="4">
        <v>33</v>
      </c>
      <c r="C27" s="44"/>
      <c r="D27" s="28" t="s">
        <v>24</v>
      </c>
      <c r="E27" s="29"/>
      <c r="F27" s="30">
        <f>F16-E8*E22</f>
        <v>-362.0244000000001</v>
      </c>
      <c r="G27" s="30">
        <f>G16-F8*F22</f>
        <v>-162.02440000000013</v>
      </c>
      <c r="H27" s="30">
        <f>H16-G8*G22</f>
        <v>37.97559999999987</v>
      </c>
      <c r="I27" s="30">
        <f>I16-H8*H22</f>
        <v>237.97559999999987</v>
      </c>
      <c r="J27" s="31">
        <f>J16-I8*I22</f>
        <v>437.9755999999999</v>
      </c>
    </row>
    <row r="28" spans="2:10" ht="12.75" customHeight="1" thickBot="1">
      <c r="B28" s="6">
        <v>34</v>
      </c>
      <c r="C28" s="10"/>
      <c r="D28" s="32" t="s">
        <v>28</v>
      </c>
      <c r="E28" s="25">
        <f>NPV(E22,F27:$J27)</f>
        <v>0.0030025023123802052</v>
      </c>
      <c r="F28" s="25">
        <f>NPV(F22,G27:$J27)</f>
        <v>362.0277027525437</v>
      </c>
      <c r="G28" s="25">
        <f>NPV(G22,H27:$J27)</f>
        <v>560.2548730277982</v>
      </c>
      <c r="H28" s="25">
        <f>NPV(H22,I27:$J27)</f>
        <v>578.3047603305782</v>
      </c>
      <c r="I28" s="25">
        <f>NPV(I22,J27:$J27)</f>
        <v>398.1596363636362</v>
      </c>
      <c r="J28" s="9"/>
    </row>
    <row r="31" ht="13.5" thickBot="1"/>
    <row r="32" spans="2:10" s="62" customFormat="1" ht="12.75">
      <c r="B32" s="58"/>
      <c r="C32" s="58"/>
      <c r="D32" s="59"/>
      <c r="E32" s="60"/>
      <c r="F32" s="60">
        <v>1</v>
      </c>
      <c r="G32" s="60">
        <v>2</v>
      </c>
      <c r="H32" s="60">
        <v>3</v>
      </c>
      <c r="I32" s="60">
        <v>4</v>
      </c>
      <c r="J32" s="61">
        <v>5</v>
      </c>
    </row>
    <row r="33" spans="4:10" ht="12.75">
      <c r="D33" s="55" t="s">
        <v>14</v>
      </c>
      <c r="E33" s="45"/>
      <c r="F33" s="46">
        <f>F16</f>
        <v>837.9755999999999</v>
      </c>
      <c r="G33" s="46">
        <f>G16</f>
        <v>837.9755999999999</v>
      </c>
      <c r="H33" s="46">
        <f>H16</f>
        <v>837.9755999999999</v>
      </c>
      <c r="I33" s="46">
        <f>I16</f>
        <v>837.9755999999999</v>
      </c>
      <c r="J33" s="47">
        <f>J16</f>
        <v>837.9755999999999</v>
      </c>
    </row>
    <row r="34" spans="4:10" ht="12.75">
      <c r="D34" s="56" t="s">
        <v>15</v>
      </c>
      <c r="E34" s="45"/>
      <c r="F34" s="46">
        <f>F14</f>
        <v>2000</v>
      </c>
      <c r="G34" s="46">
        <f>G14</f>
        <v>2000</v>
      </c>
      <c r="H34" s="46">
        <f>H14</f>
        <v>2000</v>
      </c>
      <c r="I34" s="46">
        <f>I14</f>
        <v>2000</v>
      </c>
      <c r="J34" s="47">
        <f>J14</f>
        <v>2000</v>
      </c>
    </row>
    <row r="35" spans="4:10" ht="12.75">
      <c r="D35" s="57" t="s">
        <v>25</v>
      </c>
      <c r="E35" s="45"/>
      <c r="F35" s="46">
        <f>E4*E22/((1+E22)^5-1)</f>
        <v>1637.9748079474523</v>
      </c>
      <c r="G35" s="46">
        <f aca="true" t="shared" si="2" ref="G35:J36">F35</f>
        <v>1637.9748079474523</v>
      </c>
      <c r="H35" s="46">
        <f t="shared" si="2"/>
        <v>1637.9748079474523</v>
      </c>
      <c r="I35" s="46">
        <f t="shared" si="2"/>
        <v>1637.9748079474523</v>
      </c>
      <c r="J35" s="47">
        <f t="shared" si="2"/>
        <v>1637.9748079474523</v>
      </c>
    </row>
    <row r="36" spans="4:10" ht="12.75">
      <c r="D36" s="57" t="s">
        <v>26</v>
      </c>
      <c r="E36" s="45"/>
      <c r="F36" s="46">
        <f>E9*E22</f>
        <v>1200</v>
      </c>
      <c r="G36" s="46">
        <f t="shared" si="2"/>
        <v>1200</v>
      </c>
      <c r="H36" s="46">
        <f t="shared" si="2"/>
        <v>1200</v>
      </c>
      <c r="I36" s="46">
        <f t="shared" si="2"/>
        <v>1200</v>
      </c>
      <c r="J36" s="47">
        <f t="shared" si="2"/>
        <v>1200</v>
      </c>
    </row>
    <row r="37" spans="2:10" s="52" customFormat="1" ht="13.5" thickBot="1">
      <c r="B37"/>
      <c r="C37"/>
      <c r="D37" s="49" t="s">
        <v>27</v>
      </c>
      <c r="E37" s="48"/>
      <c r="F37" s="50">
        <f>F33+F34-F35-F36</f>
        <v>0.0007920525474673923</v>
      </c>
      <c r="G37" s="50">
        <f>G33+G34-G35-G36</f>
        <v>0.0007920525474673923</v>
      </c>
      <c r="H37" s="50">
        <f>H33+H34-H35-H36</f>
        <v>0.0007920525474673923</v>
      </c>
      <c r="I37" s="50">
        <f>I33+I34-I35-I36</f>
        <v>0.0007920525474673923</v>
      </c>
      <c r="J37" s="51">
        <f>J33+J34-J35-J36</f>
        <v>0.0007920525474673923</v>
      </c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1574968016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