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13.10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<sst xmlns="http://schemas.openxmlformats.org/spreadsheetml/2006/main" count="25" uniqueCount="23">
  <si>
    <t>Beneficio operativo (EBIT)</t>
  </si>
  <si>
    <t>Impuestos sobre EBIT</t>
  </si>
  <si>
    <t>NOPAT</t>
  </si>
  <si>
    <t>Amortización</t>
  </si>
  <si>
    <t>Provisiones</t>
  </si>
  <si>
    <t>Variación NOF</t>
  </si>
  <si>
    <t>Inversiones</t>
  </si>
  <si>
    <t>Free cash flow</t>
  </si>
  <si>
    <t>Kd</t>
  </si>
  <si>
    <t>(millones de euros)</t>
  </si>
  <si>
    <t>EBITDA</t>
  </si>
  <si>
    <t>FCF operativo</t>
  </si>
  <si>
    <t>Beneficio neto</t>
  </si>
  <si>
    <t>NOF</t>
  </si>
  <si>
    <t>dividendo</t>
  </si>
  <si>
    <t>payout</t>
  </si>
  <si>
    <t>Deuda</t>
  </si>
  <si>
    <t>Provisiones netas</t>
  </si>
  <si>
    <t>Recursos propios</t>
  </si>
  <si>
    <t>Activo fijo neto</t>
  </si>
  <si>
    <t>Total</t>
  </si>
  <si>
    <t>Beneficio</t>
  </si>
  <si>
    <t>DPA (euros)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</si>
</sst>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%"/>
    <numFmt numFmtId="182" formatCode="0.00000"/>
    <numFmt numFmtId="183" formatCode="0.000000"/>
    <numFmt numFmtId="184" formatCode="0.0000"/>
    <numFmt numFmtId="185" formatCode="0.000"/>
    <numFmt numFmtId="186" formatCode="0.0"/>
    <numFmt numFmtId="187" formatCode="0.0000000"/>
    <numFmt numFmtId="188" formatCode="0.00000000"/>
    <numFmt numFmtId="189" formatCode="#,##0.000"/>
  </numFmts>
  <fonts count="10">
    <font>
      <sz val="10"/>
      <name val="Arial"/>
      <family val="0"/>
    </font>
    <font>
      <sz val="10"/>
      <name val="Tms Rm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Arial"/>
      <family val="0"/>
    </font>
    <font>
      <i/>
      <sz val="8"/>
      <name val="Tms Rmn"/>
      <family val="0"/>
    </font>
    <font>
      <b/>
      <i/>
      <sz val="8"/>
      <name val="Tms Rm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6" fillId="0" borderId="1" xfId="0" applyFont="1" applyBorder="1" applyAlignment="1">
      <alignment/>
    </xf>
    <xf numFmtId="181" fontId="5" fillId="0" borderId="0" xfId="21" applyNumberFormat="1" applyFont="1" applyBorder="1" applyAlignment="1">
      <alignment/>
    </xf>
    <xf numFmtId="185" fontId="0" fillId="0" borderId="2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4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1" fontId="1" fillId="0" borderId="0" xfId="21" applyNumberFormat="1" applyFont="1" applyBorder="1" applyAlignment="1">
      <alignment/>
    </xf>
    <xf numFmtId="181" fontId="1" fillId="0" borderId="8" xfId="21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0" borderId="8" xfId="0" applyNumberFormat="1" applyFont="1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1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3.%20REE%20valor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E pts 1"/>
      <sheetName val="REE euros 1"/>
      <sheetName val="MorStan"/>
      <sheetName val="Mor stan2"/>
      <sheetName val="REE 1 corregido"/>
      <sheetName val="comparación flujo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90">
          <cell r="C90">
            <v>1999</v>
          </cell>
          <cell r="D90">
            <v>2000</v>
          </cell>
          <cell r="E90">
            <v>2001</v>
          </cell>
          <cell r="F90">
            <v>2002</v>
          </cell>
          <cell r="G90">
            <v>2003</v>
          </cell>
          <cell r="H90">
            <v>2004</v>
          </cell>
          <cell r="I90">
            <v>2005</v>
          </cell>
          <cell r="J90">
            <v>2006</v>
          </cell>
          <cell r="K90">
            <v>2007</v>
          </cell>
          <cell r="L90">
            <v>2008</v>
          </cell>
          <cell r="M90">
            <v>2009</v>
          </cell>
          <cell r="N90">
            <v>2010</v>
          </cell>
          <cell r="O90">
            <v>2011</v>
          </cell>
          <cell r="P90">
            <v>2012</v>
          </cell>
          <cell r="Q90">
            <v>2013</v>
          </cell>
          <cell r="R90">
            <v>2014</v>
          </cell>
          <cell r="S90">
            <v>2015</v>
          </cell>
          <cell r="T90">
            <v>2016</v>
          </cell>
          <cell r="U90">
            <v>2017</v>
          </cell>
          <cell r="V90">
            <v>2018</v>
          </cell>
          <cell r="W90">
            <v>2019</v>
          </cell>
          <cell r="X90">
            <v>2020</v>
          </cell>
          <cell r="Y90">
            <v>2021</v>
          </cell>
          <cell r="Z90">
            <v>2022</v>
          </cell>
          <cell r="AA90">
            <v>2023</v>
          </cell>
          <cell r="AB90">
            <v>2024</v>
          </cell>
          <cell r="AC90">
            <v>2025</v>
          </cell>
          <cell r="AD90">
            <v>2026</v>
          </cell>
          <cell r="AE90">
            <v>2027</v>
          </cell>
          <cell r="AF90">
            <v>2028</v>
          </cell>
          <cell r="AG90">
            <v>2029</v>
          </cell>
          <cell r="AH90">
            <v>2030</v>
          </cell>
          <cell r="AI90">
            <v>2031</v>
          </cell>
          <cell r="AJ90">
            <v>2032</v>
          </cell>
          <cell r="AK90">
            <v>2033</v>
          </cell>
          <cell r="AL90">
            <v>2034</v>
          </cell>
          <cell r="AM90">
            <v>2035</v>
          </cell>
          <cell r="AN90">
            <v>2036</v>
          </cell>
          <cell r="AO90">
            <v>2037</v>
          </cell>
          <cell r="AP90">
            <v>2038</v>
          </cell>
          <cell r="AQ90">
            <v>2039</v>
          </cell>
          <cell r="AR90">
            <v>2040</v>
          </cell>
          <cell r="AS90">
            <v>2041</v>
          </cell>
          <cell r="AT90">
            <v>2042</v>
          </cell>
          <cell r="AU90">
            <v>2043</v>
          </cell>
          <cell r="AV90">
            <v>2044</v>
          </cell>
          <cell r="AW90">
            <v>2045</v>
          </cell>
          <cell r="AX90">
            <v>2046</v>
          </cell>
          <cell r="AY90">
            <v>2047</v>
          </cell>
          <cell r="AZ90">
            <v>2048</v>
          </cell>
          <cell r="BA90">
            <v>2049</v>
          </cell>
          <cell r="BB90">
            <v>2050</v>
          </cell>
          <cell r="BC90">
            <v>2051</v>
          </cell>
          <cell r="BD90">
            <v>2052</v>
          </cell>
          <cell r="BE90">
            <v>2053</v>
          </cell>
          <cell r="BF90">
            <v>2054</v>
          </cell>
          <cell r="BG90">
            <v>2055</v>
          </cell>
          <cell r="BH90">
            <v>2056</v>
          </cell>
          <cell r="BI90">
            <v>2057</v>
          </cell>
          <cell r="BJ90">
            <v>2058</v>
          </cell>
          <cell r="BK90">
            <v>2059</v>
          </cell>
          <cell r="BL90">
            <v>2060</v>
          </cell>
          <cell r="BM90">
            <v>2061</v>
          </cell>
          <cell r="BN90">
            <v>2062</v>
          </cell>
          <cell r="BO90">
            <v>2063</v>
          </cell>
          <cell r="BP90">
            <v>2064</v>
          </cell>
          <cell r="BQ90">
            <v>2065</v>
          </cell>
          <cell r="BR90">
            <v>2066</v>
          </cell>
          <cell r="BS90">
            <v>2067</v>
          </cell>
          <cell r="BT90">
            <v>2068</v>
          </cell>
          <cell r="BU90">
            <v>2069</v>
          </cell>
          <cell r="BV90">
            <v>2070</v>
          </cell>
          <cell r="BW90">
            <v>2071</v>
          </cell>
          <cell r="BX90">
            <v>2072</v>
          </cell>
          <cell r="BY90">
            <v>2073</v>
          </cell>
          <cell r="BZ90">
            <v>2074</v>
          </cell>
        </row>
        <row r="91">
          <cell r="C91">
            <v>0.036764678743964406</v>
          </cell>
          <cell r="D91">
            <v>0.07140601778430752</v>
          </cell>
          <cell r="E91">
            <v>0.10570272847857866</v>
          </cell>
          <cell r="F91">
            <v>0.13984133900322457</v>
          </cell>
          <cell r="G91">
            <v>0.17358448044727964</v>
          </cell>
          <cell r="H91">
            <v>0.2070450240571678</v>
          </cell>
          <cell r="I91">
            <v>0.23999896405320634</v>
          </cell>
          <cell r="J91">
            <v>0.27240392078699033</v>
          </cell>
          <cell r="K91">
            <v>0.32080569562144057</v>
          </cell>
          <cell r="L91">
            <v>0.36638125342672184</v>
          </cell>
          <cell r="M91">
            <v>0.4089062855065189</v>
          </cell>
          <cell r="N91">
            <v>0.4485856886337436</v>
          </cell>
          <cell r="O91">
            <v>0.48561055337577347</v>
          </cell>
          <cell r="P91">
            <v>0.5201590974521472</v>
          </cell>
          <cell r="Q91">
            <v>0.552397535749234</v>
          </cell>
          <cell r="R91">
            <v>0.5824808913098568</v>
          </cell>
          <cell r="S91">
            <v>0.610553751320023</v>
          </cell>
          <cell r="T91">
            <v>0.6367509718394749</v>
          </cell>
          <cell r="U91">
            <v>0.6611983347663098</v>
          </cell>
          <cell r="V91">
            <v>0.6840131602871059</v>
          </cell>
          <cell r="W91">
            <v>0.7053048778416221</v>
          </cell>
          <cell r="X91">
            <v>0.7251755584240575</v>
          </cell>
          <cell r="Y91">
            <v>0.743720410850012</v>
          </cell>
          <cell r="Z91">
            <v>0.7610282444387027</v>
          </cell>
          <cell r="AA91">
            <v>0.777181900392727</v>
          </cell>
          <cell r="AB91">
            <v>0.792258654001892</v>
          </cell>
          <cell r="AC91">
            <v>0.8063305896525356</v>
          </cell>
          <cell r="AD91">
            <v>0.8194649504886313</v>
          </cell>
          <cell r="AE91">
            <v>0.8317244644450855</v>
          </cell>
          <cell r="AF91">
            <v>0.8431676482563832</v>
          </cell>
          <cell r="AG91">
            <v>0.8538490909345113</v>
          </cell>
          <cell r="AH91">
            <v>0.8638197181083345</v>
          </cell>
          <cell r="AI91">
            <v>0.8731270385218024</v>
          </cell>
          <cell r="AJ91">
            <v>0.8818153739000522</v>
          </cell>
          <cell r="AK91">
            <v>0.8899260733101858</v>
          </cell>
          <cell r="AL91">
            <v>0.8974977130668355</v>
          </cell>
          <cell r="AM91">
            <v>0.9045662831611958</v>
          </cell>
          <cell r="AN91">
            <v>0.9111653611256371</v>
          </cell>
          <cell r="AO91">
            <v>0.9173262741839882</v>
          </cell>
          <cell r="AP91">
            <v>0.9230782504797792</v>
          </cell>
          <cell r="AQ91">
            <v>0.928448560120866</v>
          </cell>
          <cell r="AR91">
            <v>0.9334626467286697</v>
          </cell>
          <cell r="AS91">
            <v>0.9381442501334831</v>
          </cell>
          <cell r="AT91">
            <v>0.9425155208137045</v>
          </cell>
          <cell r="AU91">
            <v>0.9465971266362359</v>
          </cell>
          <cell r="AV91">
            <v>0.9504083524174283</v>
          </cell>
          <cell r="AW91">
            <v>0.9539671927886783</v>
          </cell>
          <cell r="AX91">
            <v>0.957290438817913</v>
          </cell>
          <cell r="AY91">
            <v>0.960393758807575</v>
          </cell>
          <cell r="AZ91">
            <v>0.9632917736611838</v>
          </cell>
          <cell r="BA91">
            <v>0.9659981271839703</v>
          </cell>
          <cell r="BB91">
            <v>0.9685255516583201</v>
          </cell>
          <cell r="BC91">
            <v>0.9708859290116961</v>
          </cell>
          <cell r="BD91">
            <v>0.9730903478732268</v>
          </cell>
          <cell r="BE91">
            <v>0.9751491567951419</v>
          </cell>
          <cell r="BF91">
            <v>0.9770720138966018</v>
          </cell>
          <cell r="BG91">
            <v>0.9788679331701123</v>
          </cell>
          <cell r="BH91">
            <v>0.9805453276745509</v>
          </cell>
          <cell r="BI91">
            <v>0.9821120498237793</v>
          </cell>
          <cell r="BJ91">
            <v>0.9835754289657892</v>
          </cell>
          <cell r="BK91">
            <v>0.9849423064342635</v>
          </cell>
          <cell r="BL91">
            <v>0.9862190682422585</v>
          </cell>
          <cell r="BM91">
            <v>0.9874116755763613</v>
          </cell>
          <cell r="BN91">
            <v>0.9885256932391051</v>
          </cell>
          <cell r="BO91">
            <v>0.9895663161775453</v>
          </cell>
          <cell r="BP91">
            <v>0.9905383942267074</v>
          </cell>
          <cell r="BQ91">
            <v>0.9914464551880237</v>
          </cell>
          <cell r="BR91">
            <v>0.9922947263548598</v>
          </cell>
          <cell r="BS91">
            <v>0.9930871545897557</v>
          </cell>
          <cell r="BT91">
            <v>0.9938274250510065</v>
          </cell>
          <cell r="BU91">
            <v>0.9945189786596953</v>
          </cell>
          <cell r="BV91">
            <v>0.9951650283921826</v>
          </cell>
          <cell r="BW91">
            <v>0.9957685744773671</v>
          </cell>
          <cell r="BX91">
            <v>0.99633241857271</v>
          </cell>
          <cell r="BY91">
            <v>0.9968591769880422</v>
          </cell>
          <cell r="BZ91">
            <v>0.9973512930215276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T30"/>
  <sheetViews>
    <sheetView tabSelected="1" workbookViewId="0" topLeftCell="A15">
      <selection activeCell="J36" sqref="J36"/>
    </sheetView>
  </sheetViews>
  <sheetFormatPr defaultColWidth="9.140625" defaultRowHeight="12.75"/>
  <cols>
    <col min="1" max="1" width="3.57421875" style="0" customWidth="1"/>
    <col min="2" max="2" width="20.57421875" style="0" customWidth="1"/>
    <col min="3" max="11" width="8.57421875" style="0" customWidth="1"/>
    <col min="12" max="12" width="7.57421875" style="0" customWidth="1"/>
    <col min="14" max="16384" width="10.28125" style="0" customWidth="1"/>
  </cols>
  <sheetData>
    <row r="1" spans="2:11" s="8" customFormat="1" ht="11.25">
      <c r="B1" s="9" t="s">
        <v>9</v>
      </c>
      <c r="C1" s="3">
        <v>1999</v>
      </c>
      <c r="D1" s="3">
        <f>C1+1</f>
        <v>2000</v>
      </c>
      <c r="E1" s="3">
        <f aca="true" t="shared" si="0" ref="E1:K1">D1+1</f>
        <v>2001</v>
      </c>
      <c r="F1" s="3">
        <f t="shared" si="0"/>
        <v>2002</v>
      </c>
      <c r="G1" s="3">
        <f t="shared" si="0"/>
        <v>2003</v>
      </c>
      <c r="H1" s="3">
        <f t="shared" si="0"/>
        <v>2004</v>
      </c>
      <c r="I1" s="3">
        <f t="shared" si="0"/>
        <v>2005</v>
      </c>
      <c r="J1" s="3">
        <f t="shared" si="0"/>
        <v>2006</v>
      </c>
      <c r="K1" s="3">
        <f t="shared" si="0"/>
        <v>2007</v>
      </c>
    </row>
    <row r="2" spans="2:14" s="8" customFormat="1" ht="11.25">
      <c r="B2" s="8" t="s">
        <v>0</v>
      </c>
      <c r="C2" s="10">
        <v>138.60541151298787</v>
      </c>
      <c r="D2" s="10">
        <v>141.5984517928191</v>
      </c>
      <c r="E2" s="10">
        <v>147.1878643635883</v>
      </c>
      <c r="F2" s="10">
        <v>157.01441227026314</v>
      </c>
      <c r="G2" s="10">
        <v>166.61257557727214</v>
      </c>
      <c r="H2" s="10">
        <v>177.78539059776665</v>
      </c>
      <c r="I2" s="10">
        <v>186.1875398170519</v>
      </c>
      <c r="J2" s="10">
        <v>194.80605339391536</v>
      </c>
      <c r="K2" s="10">
        <v>203.6469414494008</v>
      </c>
      <c r="M2" s="8" t="s">
        <v>8</v>
      </c>
      <c r="N2" s="11">
        <v>0.059</v>
      </c>
    </row>
    <row r="3" spans="2:11" s="8" customFormat="1" ht="11.25">
      <c r="B3" s="8" t="s">
        <v>1</v>
      </c>
      <c r="C3" s="10">
        <v>47.125839914415884</v>
      </c>
      <c r="D3" s="10">
        <v>48.1434736095585</v>
      </c>
      <c r="E3" s="10">
        <v>50.04387388362002</v>
      </c>
      <c r="F3" s="10">
        <v>53.38490017188946</v>
      </c>
      <c r="G3" s="10">
        <v>56.648275696272535</v>
      </c>
      <c r="H3" s="10">
        <v>60.44703280324067</v>
      </c>
      <c r="I3" s="10">
        <v>63.30376353779766</v>
      </c>
      <c r="J3" s="10">
        <v>66.23405815393122</v>
      </c>
      <c r="K3" s="10">
        <v>69.23996009279628</v>
      </c>
    </row>
    <row r="4" spans="2:11" s="8" customFormat="1" ht="11.25">
      <c r="B4" s="12" t="s">
        <v>2</v>
      </c>
      <c r="C4" s="13">
        <f>C2-C3</f>
        <v>91.479571598572</v>
      </c>
      <c r="D4" s="13">
        <f aca="true" t="shared" si="1" ref="D4:K4">D2-D3</f>
        <v>93.45497818326061</v>
      </c>
      <c r="E4" s="13">
        <f t="shared" si="1"/>
        <v>97.14399047996827</v>
      </c>
      <c r="F4" s="13">
        <f t="shared" si="1"/>
        <v>103.62951209837368</v>
      </c>
      <c r="G4" s="13">
        <f t="shared" si="1"/>
        <v>109.9642998809996</v>
      </c>
      <c r="H4" s="13">
        <f t="shared" si="1"/>
        <v>117.33835779452599</v>
      </c>
      <c r="I4" s="13">
        <f t="shared" si="1"/>
        <v>122.88377627925425</v>
      </c>
      <c r="J4" s="13">
        <f t="shared" si="1"/>
        <v>128.57199523998415</v>
      </c>
      <c r="K4" s="13">
        <f t="shared" si="1"/>
        <v>134.40698135660452</v>
      </c>
    </row>
    <row r="5" spans="2:11" s="8" customFormat="1" ht="11.25">
      <c r="B5" s="8" t="s">
        <v>3</v>
      </c>
      <c r="C5" s="10">
        <v>100.02644453259289</v>
      </c>
      <c r="D5" s="10">
        <v>102.02781484019089</v>
      </c>
      <c r="E5" s="10">
        <v>104.06524587405191</v>
      </c>
      <c r="F5" s="10">
        <v>106.1447477552198</v>
      </c>
      <c r="G5" s="10">
        <v>108.27233060473839</v>
      </c>
      <c r="H5" s="10">
        <v>110.43597418051999</v>
      </c>
      <c r="I5" s="10">
        <v>112.64168860360849</v>
      </c>
      <c r="J5" s="10">
        <v>114.89548399504767</v>
      </c>
      <c r="K5" s="10">
        <v>117.19736035483756</v>
      </c>
    </row>
    <row r="6" spans="2:11" s="8" customFormat="1" ht="11.25">
      <c r="B6" s="8" t="s">
        <v>4</v>
      </c>
      <c r="C6" s="10">
        <v>0.6010121043837823</v>
      </c>
      <c r="D6" s="10">
        <v>0.6010121043837823</v>
      </c>
      <c r="E6" s="10">
        <v>0.6010121043837823</v>
      </c>
      <c r="F6" s="10">
        <v>0.6010121043837823</v>
      </c>
      <c r="G6" s="10">
        <v>0.6010121043837823</v>
      </c>
      <c r="H6" s="10">
        <v>0.6010121043837823</v>
      </c>
      <c r="I6" s="10">
        <v>0.6010121043837823</v>
      </c>
      <c r="J6" s="10">
        <v>0.6010121043837823</v>
      </c>
      <c r="K6" s="10">
        <v>0.6010121043837823</v>
      </c>
    </row>
    <row r="7" spans="2:11" s="8" customFormat="1" ht="11.25">
      <c r="B7" s="8" t="s">
        <v>5</v>
      </c>
      <c r="C7" s="10">
        <v>-0.37863762576178284</v>
      </c>
      <c r="D7" s="10">
        <v>-0.3906578678494585</v>
      </c>
      <c r="E7" s="10">
        <v>-0.3966679888932963</v>
      </c>
      <c r="F7" s="10">
        <v>-0.40267810993713415</v>
      </c>
      <c r="G7" s="10">
        <v>-0.4146983520248098</v>
      </c>
      <c r="H7" s="10">
        <v>-0.4207084730686476</v>
      </c>
      <c r="I7" s="10">
        <v>-0.4267185941124854</v>
      </c>
      <c r="J7" s="10">
        <v>-0.4387388362001611</v>
      </c>
      <c r="K7" s="10">
        <v>-0.44474895724399893</v>
      </c>
    </row>
    <row r="8" spans="2:11" s="8" customFormat="1" ht="11.25">
      <c r="B8" s="8" t="s">
        <v>6</v>
      </c>
      <c r="C8" s="10">
        <v>-42.07084730686476</v>
      </c>
      <c r="D8" s="10">
        <v>-74.59762239611506</v>
      </c>
      <c r="E8" s="10">
        <v>-127.33643455579195</v>
      </c>
      <c r="F8" s="10">
        <v>-132.1265010277307</v>
      </c>
      <c r="G8" s="10">
        <v>-142.6742634596661</v>
      </c>
      <c r="H8" s="10">
        <v>-107.21454930102293</v>
      </c>
      <c r="I8" s="10">
        <v>-109.35415239262919</v>
      </c>
      <c r="J8" s="10">
        <v>-111.54183645258615</v>
      </c>
      <c r="K8" s="14">
        <v>-118.24736035483755</v>
      </c>
    </row>
    <row r="9" spans="2:85" s="8" customFormat="1" ht="11.25">
      <c r="B9" s="15" t="s">
        <v>7</v>
      </c>
      <c r="C9" s="16">
        <f>C4+C5+C6+C7+C8</f>
        <v>149.65754330292214</v>
      </c>
      <c r="D9" s="16">
        <f aca="true" t="shared" si="2" ref="D9:K9">D4+D5+D6+D7+D8</f>
        <v>121.09552486387078</v>
      </c>
      <c r="E9" s="16">
        <f t="shared" si="2"/>
        <v>74.07714591371871</v>
      </c>
      <c r="F9" s="16">
        <f t="shared" si="2"/>
        <v>77.84609282030942</v>
      </c>
      <c r="G9" s="16">
        <f t="shared" si="2"/>
        <v>75.74868077843087</v>
      </c>
      <c r="H9" s="16">
        <f t="shared" si="2"/>
        <v>120.74008630533818</v>
      </c>
      <c r="I9" s="16">
        <f t="shared" si="2"/>
        <v>126.34560600050484</v>
      </c>
      <c r="J9" s="16">
        <f t="shared" si="2"/>
        <v>132.08791605062927</v>
      </c>
      <c r="K9" s="16">
        <f t="shared" si="2"/>
        <v>133.51324450374432</v>
      </c>
      <c r="L9" s="8">
        <f>K9*1.01</f>
        <v>134.84837694878175</v>
      </c>
      <c r="M9" s="8">
        <f>L9*1.01</f>
        <v>136.19686071826956</v>
      </c>
      <c r="N9" s="8">
        <f>M9*1.01</f>
        <v>137.55882932545225</v>
      </c>
      <c r="O9" s="8">
        <f aca="true" t="shared" si="3" ref="O9:BZ9">N9*1.01</f>
        <v>138.9344176187068</v>
      </c>
      <c r="P9" s="8">
        <f t="shared" si="3"/>
        <v>140.32376179489387</v>
      </c>
      <c r="Q9" s="8">
        <f t="shared" si="3"/>
        <v>141.72699941284282</v>
      </c>
      <c r="R9" s="8">
        <f t="shared" si="3"/>
        <v>143.14426940697123</v>
      </c>
      <c r="S9" s="8">
        <f t="shared" si="3"/>
        <v>144.57571210104095</v>
      </c>
      <c r="T9" s="8">
        <f t="shared" si="3"/>
        <v>146.02146922205137</v>
      </c>
      <c r="U9" s="8">
        <f t="shared" si="3"/>
        <v>147.48168391427188</v>
      </c>
      <c r="V9" s="8">
        <f t="shared" si="3"/>
        <v>148.95650075341462</v>
      </c>
      <c r="W9" s="8">
        <f t="shared" si="3"/>
        <v>150.44606576094876</v>
      </c>
      <c r="X9" s="8">
        <f t="shared" si="3"/>
        <v>151.95052641855824</v>
      </c>
      <c r="Y9" s="8">
        <f t="shared" si="3"/>
        <v>153.47003168274384</v>
      </c>
      <c r="Z9" s="8">
        <f t="shared" si="3"/>
        <v>155.00473199957128</v>
      </c>
      <c r="AA9" s="8">
        <f t="shared" si="3"/>
        <v>156.554779319567</v>
      </c>
      <c r="AB9" s="8">
        <f t="shared" si="3"/>
        <v>158.12032711276265</v>
      </c>
      <c r="AC9" s="8">
        <f t="shared" si="3"/>
        <v>159.7015303838903</v>
      </c>
      <c r="AD9" s="8">
        <f t="shared" si="3"/>
        <v>161.2985456877292</v>
      </c>
      <c r="AE9" s="8">
        <f t="shared" si="3"/>
        <v>162.91153114460647</v>
      </c>
      <c r="AF9" s="8">
        <f t="shared" si="3"/>
        <v>164.54064645605254</v>
      </c>
      <c r="AG9" s="8">
        <f t="shared" si="3"/>
        <v>166.18605292061306</v>
      </c>
      <c r="AH9" s="8">
        <f t="shared" si="3"/>
        <v>167.8479134498192</v>
      </c>
      <c r="AI9" s="8">
        <f t="shared" si="3"/>
        <v>169.5263925843174</v>
      </c>
      <c r="AJ9" s="8">
        <f t="shared" si="3"/>
        <v>171.22165651016056</v>
      </c>
      <c r="AK9" s="8">
        <f t="shared" si="3"/>
        <v>172.93387307526217</v>
      </c>
      <c r="AL9" s="8">
        <f t="shared" si="3"/>
        <v>174.6632118060148</v>
      </c>
      <c r="AM9" s="8">
        <f t="shared" si="3"/>
        <v>176.40984392407495</v>
      </c>
      <c r="AN9" s="8">
        <f t="shared" si="3"/>
        <v>178.1739423633157</v>
      </c>
      <c r="AO9" s="8">
        <f t="shared" si="3"/>
        <v>179.95568178694884</v>
      </c>
      <c r="AP9" s="8">
        <f t="shared" si="3"/>
        <v>181.75523860481835</v>
      </c>
      <c r="AQ9" s="8">
        <f t="shared" si="3"/>
        <v>183.57279099086654</v>
      </c>
      <c r="AR9" s="8">
        <f t="shared" si="3"/>
        <v>185.4085189007752</v>
      </c>
      <c r="AS9" s="8">
        <f t="shared" si="3"/>
        <v>187.26260408978294</v>
      </c>
      <c r="AT9" s="8">
        <f t="shared" si="3"/>
        <v>189.13523013068078</v>
      </c>
      <c r="AU9" s="8">
        <f t="shared" si="3"/>
        <v>191.02658243198758</v>
      </c>
      <c r="AV9" s="8">
        <f t="shared" si="3"/>
        <v>192.93684825630746</v>
      </c>
      <c r="AW9" s="8">
        <f t="shared" si="3"/>
        <v>194.86621673887052</v>
      </c>
      <c r="AX9" s="8">
        <f t="shared" si="3"/>
        <v>196.81487890625922</v>
      </c>
      <c r="AY9" s="8">
        <f t="shared" si="3"/>
        <v>198.7830276953218</v>
      </c>
      <c r="AZ9" s="8">
        <f t="shared" si="3"/>
        <v>200.77085797227502</v>
      </c>
      <c r="BA9" s="8">
        <f t="shared" si="3"/>
        <v>202.77856655199778</v>
      </c>
      <c r="BB9" s="8">
        <f t="shared" si="3"/>
        <v>204.80635221751777</v>
      </c>
      <c r="BC9" s="8">
        <f t="shared" si="3"/>
        <v>206.85441573969294</v>
      </c>
      <c r="BD9" s="8">
        <f t="shared" si="3"/>
        <v>208.92295989708987</v>
      </c>
      <c r="BE9" s="8">
        <f t="shared" si="3"/>
        <v>211.01218949606076</v>
      </c>
      <c r="BF9" s="8">
        <f t="shared" si="3"/>
        <v>213.12231139102136</v>
      </c>
      <c r="BG9" s="8">
        <f t="shared" si="3"/>
        <v>215.25353450493157</v>
      </c>
      <c r="BH9" s="8">
        <f t="shared" si="3"/>
        <v>217.4060698499809</v>
      </c>
      <c r="BI9" s="8">
        <f t="shared" si="3"/>
        <v>219.5801305484807</v>
      </c>
      <c r="BJ9" s="8">
        <f t="shared" si="3"/>
        <v>221.77593185396552</v>
      </c>
      <c r="BK9" s="8">
        <f t="shared" si="3"/>
        <v>223.99369117250518</v>
      </c>
      <c r="BL9" s="8">
        <f t="shared" si="3"/>
        <v>226.23362808423025</v>
      </c>
      <c r="BM9" s="8">
        <f t="shared" si="3"/>
        <v>228.49596436507255</v>
      </c>
      <c r="BN9" s="8">
        <f t="shared" si="3"/>
        <v>230.78092400872328</v>
      </c>
      <c r="BO9" s="8">
        <f t="shared" si="3"/>
        <v>233.0887332488105</v>
      </c>
      <c r="BP9" s="8">
        <f t="shared" si="3"/>
        <v>235.41962058129863</v>
      </c>
      <c r="BQ9" s="8">
        <f t="shared" si="3"/>
        <v>237.77381678711163</v>
      </c>
      <c r="BR9" s="8">
        <f t="shared" si="3"/>
        <v>240.15155495498274</v>
      </c>
      <c r="BS9" s="8">
        <f t="shared" si="3"/>
        <v>242.55307050453257</v>
      </c>
      <c r="BT9" s="8">
        <f t="shared" si="3"/>
        <v>244.9786012095779</v>
      </c>
      <c r="BU9" s="8">
        <f t="shared" si="3"/>
        <v>247.4283872216737</v>
      </c>
      <c r="BV9" s="8">
        <f t="shared" si="3"/>
        <v>249.90267109389043</v>
      </c>
      <c r="BW9" s="8">
        <f t="shared" si="3"/>
        <v>252.40169780482933</v>
      </c>
      <c r="BX9" s="8">
        <f t="shared" si="3"/>
        <v>254.92571478287763</v>
      </c>
      <c r="BY9" s="8">
        <f t="shared" si="3"/>
        <v>257.47497193070643</v>
      </c>
      <c r="BZ9" s="8">
        <f t="shared" si="3"/>
        <v>260.0497216500135</v>
      </c>
      <c r="CA9" s="8">
        <f aca="true" t="shared" si="4" ref="CA9:CG9">BZ9*1.01</f>
        <v>262.6502188665136</v>
      </c>
      <c r="CB9" s="8">
        <f t="shared" si="4"/>
        <v>265.27672105517877</v>
      </c>
      <c r="CC9" s="8">
        <f t="shared" si="4"/>
        <v>267.9294882657306</v>
      </c>
      <c r="CD9" s="8">
        <f t="shared" si="4"/>
        <v>270.6087831483879</v>
      </c>
      <c r="CE9" s="8">
        <f t="shared" si="4"/>
        <v>273.3148709798718</v>
      </c>
      <c r="CF9" s="8">
        <f t="shared" si="4"/>
        <v>276.0480196896705</v>
      </c>
      <c r="CG9" s="8">
        <f t="shared" si="4"/>
        <v>278.80849988656723</v>
      </c>
    </row>
    <row r="10" spans="2:11" s="8" customFormat="1" ht="11.25">
      <c r="B10" s="17"/>
      <c r="C10" s="18"/>
      <c r="D10" s="18"/>
      <c r="E10" s="18"/>
      <c r="F10" s="18"/>
      <c r="G10" s="18"/>
      <c r="H10" s="18"/>
      <c r="I10" s="18"/>
      <c r="J10" s="18"/>
      <c r="K10" s="18"/>
    </row>
    <row r="11" spans="2:11" s="8" customFormat="1" ht="11.25">
      <c r="B11" s="8" t="s">
        <v>10</v>
      </c>
      <c r="C11" s="10">
        <f>C2+C5+C6</f>
        <v>239.23286814996456</v>
      </c>
      <c r="D11" s="10">
        <f aca="true" t="shared" si="5" ref="D11:K11">D2+D5+D6</f>
        <v>244.2272787373938</v>
      </c>
      <c r="E11" s="10">
        <f t="shared" si="5"/>
        <v>251.854122342024</v>
      </c>
      <c r="F11" s="10">
        <f>F2+F5+F6</f>
        <v>263.7601721298667</v>
      </c>
      <c r="G11" s="10">
        <f t="shared" si="5"/>
        <v>275.4859182863943</v>
      </c>
      <c r="H11" s="10">
        <f t="shared" si="5"/>
        <v>288.8223768826704</v>
      </c>
      <c r="I11" s="10">
        <f t="shared" si="5"/>
        <v>299.43024052504416</v>
      </c>
      <c r="J11" s="10">
        <f t="shared" si="5"/>
        <v>310.3025494933468</v>
      </c>
      <c r="K11" s="10">
        <f t="shared" si="5"/>
        <v>321.4453139086221</v>
      </c>
    </row>
    <row r="12" spans="2:11" s="8" customFormat="1" ht="11.25">
      <c r="B12" s="8" t="s">
        <v>11</v>
      </c>
      <c r="C12" s="10">
        <f>C9-C8-C7</f>
        <v>192.10702823554868</v>
      </c>
      <c r="D12" s="10">
        <f aca="true" t="shared" si="6" ref="D12:K12">D9-D8-D7</f>
        <v>196.0838051278353</v>
      </c>
      <c r="E12" s="10">
        <f t="shared" si="6"/>
        <v>201.81024845840395</v>
      </c>
      <c r="F12" s="10">
        <f>F9-F8-F7</f>
        <v>210.37527195797728</v>
      </c>
      <c r="G12" s="10">
        <f t="shared" si="6"/>
        <v>218.83764259012176</v>
      </c>
      <c r="H12" s="10">
        <f t="shared" si="6"/>
        <v>228.37534407942977</v>
      </c>
      <c r="I12" s="10">
        <f t="shared" si="6"/>
        <v>236.12647698724652</v>
      </c>
      <c r="J12" s="10">
        <f t="shared" si="6"/>
        <v>244.0684913394156</v>
      </c>
      <c r="K12" s="10">
        <f t="shared" si="6"/>
        <v>252.20535381582587</v>
      </c>
    </row>
    <row r="13" spans="2:85" s="8" customFormat="1" ht="11.25">
      <c r="B13" s="12" t="s">
        <v>12</v>
      </c>
      <c r="C13" s="13">
        <v>75.1</v>
      </c>
      <c r="D13" s="13">
        <f>D2*0.65-(C23*$N2)*0.65</f>
        <v>76.86773366533242</v>
      </c>
      <c r="E13" s="13">
        <f>E2*0.65-(D23*$N2)*0.65</f>
        <v>82.60066282090376</v>
      </c>
      <c r="F13" s="13">
        <f>F2*0.65-(E23*$N2)*0.65</f>
        <v>89.21887753403472</v>
      </c>
      <c r="G13" s="13">
        <f>G2*0.65-(F23*$N2)*0.65</f>
        <v>95.67186790060494</v>
      </c>
      <c r="H13" s="13">
        <f>H2*0.65-(G23*$N2)*0.65</f>
        <v>102.9107036796867</v>
      </c>
      <c r="I13" s="13">
        <f>I2*0.65-(H23*$N2)*0.65</f>
        <v>109.88679152203126</v>
      </c>
      <c r="J13" s="13">
        <f>J2*0.65-(I23*$N2)*0.65</f>
        <v>117.09792883937952</v>
      </c>
      <c r="K13" s="13">
        <f>K2*0.65-(J23*$N2)*0.65</f>
        <v>124.55134060815932</v>
      </c>
      <c r="L13" s="8">
        <f>L15</f>
        <v>127.029043051544</v>
      </c>
      <c r="M13" s="8">
        <f>M15</f>
        <v>128.3775268210318</v>
      </c>
      <c r="N13" s="8">
        <f>N15</f>
        <v>129.7394954282145</v>
      </c>
      <c r="O13" s="8">
        <f>O15</f>
        <v>131.11508372146903</v>
      </c>
      <c r="P13" s="8">
        <f>P15</f>
        <v>132.50442789765611</v>
      </c>
      <c r="Q13" s="8">
        <f>Q15</f>
        <v>133.90766551560506</v>
      </c>
      <c r="R13" s="8">
        <f>R15</f>
        <v>135.32493550973348</v>
      </c>
      <c r="S13" s="8">
        <f>S15</f>
        <v>136.7563782038032</v>
      </c>
      <c r="T13" s="8">
        <f>T15</f>
        <v>138.2021353248136</v>
      </c>
      <c r="U13" s="8">
        <f>U15</f>
        <v>139.66235001703413</v>
      </c>
      <c r="V13" s="8">
        <f>V15</f>
        <v>141.13716685617686</v>
      </c>
      <c r="W13" s="8">
        <f>W15</f>
        <v>142.626731863711</v>
      </c>
      <c r="X13" s="8">
        <f>X15</f>
        <v>144.1311925213205</v>
      </c>
      <c r="Y13" s="8">
        <f>Y15</f>
        <v>145.65069778550608</v>
      </c>
      <c r="Z13" s="8">
        <f>Z15</f>
        <v>147.18539810233352</v>
      </c>
      <c r="AA13" s="8">
        <f>AA15</f>
        <v>148.73544542232924</v>
      </c>
      <c r="AB13" s="8">
        <f>AB15</f>
        <v>150.3009932155249</v>
      </c>
      <c r="AC13" s="8">
        <f>AC15</f>
        <v>151.88219648665253</v>
      </c>
      <c r="AD13" s="8">
        <f>AD15</f>
        <v>153.47921179049143</v>
      </c>
      <c r="AE13" s="8">
        <f>AE15</f>
        <v>155.09219724736872</v>
      </c>
      <c r="AF13" s="8">
        <f>AF15</f>
        <v>156.7213125588148</v>
      </c>
      <c r="AG13" s="8">
        <f>AG15</f>
        <v>158.3667190233753</v>
      </c>
      <c r="AH13" s="8">
        <f>AH15</f>
        <v>160.02857955258145</v>
      </c>
      <c r="AI13" s="8">
        <f>AI15</f>
        <v>161.70705868707964</v>
      </c>
      <c r="AJ13" s="8">
        <f>AJ15</f>
        <v>163.4023226129228</v>
      </c>
      <c r="AK13" s="8">
        <f>AK15</f>
        <v>165.11453917802442</v>
      </c>
      <c r="AL13" s="8">
        <f>AL15</f>
        <v>166.84387790877705</v>
      </c>
      <c r="AM13" s="8">
        <f>AM15</f>
        <v>168.5905100268372</v>
      </c>
      <c r="AN13" s="8">
        <f>AN15</f>
        <v>170.35460846607793</v>
      </c>
      <c r="AO13" s="8">
        <f>AO15</f>
        <v>172.1363478897111</v>
      </c>
      <c r="AP13" s="8">
        <f>AP15</f>
        <v>173.9359047075806</v>
      </c>
      <c r="AQ13" s="8">
        <f>AQ15</f>
        <v>175.75345709362878</v>
      </c>
      <c r="AR13" s="8">
        <f>AR15</f>
        <v>177.58918500353744</v>
      </c>
      <c r="AS13" s="8">
        <f>AS15</f>
        <v>179.44327019254519</v>
      </c>
      <c r="AT13" s="8">
        <f>AT15</f>
        <v>181.31589623344303</v>
      </c>
      <c r="AU13" s="8">
        <f>AU15</f>
        <v>183.20724853474982</v>
      </c>
      <c r="AV13" s="8">
        <f>AV15</f>
        <v>185.1175143590697</v>
      </c>
      <c r="AW13" s="8">
        <f>AW15</f>
        <v>187.04688284163277</v>
      </c>
      <c r="AX13" s="8">
        <f>AX15</f>
        <v>188.99554500902147</v>
      </c>
      <c r="AY13" s="8">
        <f>AY15</f>
        <v>190.96369379808405</v>
      </c>
      <c r="AZ13" s="8">
        <f>AZ15</f>
        <v>192.95152407503727</v>
      </c>
      <c r="BA13" s="8">
        <f>BA15</f>
        <v>194.95923265476003</v>
      </c>
      <c r="BB13" s="8">
        <f>BB15</f>
        <v>196.98701832028001</v>
      </c>
      <c r="BC13" s="8">
        <f>BC15</f>
        <v>199.03508184245518</v>
      </c>
      <c r="BD13" s="8">
        <f>BD15</f>
        <v>201.1036259998521</v>
      </c>
      <c r="BE13" s="8">
        <f>BE15</f>
        <v>203.192855598823</v>
      </c>
      <c r="BF13" s="8">
        <f>BF15</f>
        <v>205.3029774937836</v>
      </c>
      <c r="BG13" s="8">
        <f>BG15</f>
        <v>207.4342006076938</v>
      </c>
      <c r="BH13" s="8">
        <f>BH15</f>
        <v>209.58673595274314</v>
      </c>
      <c r="BI13" s="8">
        <f>BI15</f>
        <v>211.76079665124294</v>
      </c>
      <c r="BJ13" s="8">
        <f>BJ15</f>
        <v>213.95659795672776</v>
      </c>
      <c r="BK13" s="8">
        <f>BK15</f>
        <v>216.17435727526743</v>
      </c>
      <c r="BL13" s="8">
        <f>BL15</f>
        <v>218.4142941869925</v>
      </c>
      <c r="BM13" s="8">
        <f>BM15</f>
        <v>220.6766304678348</v>
      </c>
      <c r="BN13" s="8">
        <f>BN15</f>
        <v>222.96159011148552</v>
      </c>
      <c r="BO13" s="8">
        <f>BO15</f>
        <v>225.26939935157276</v>
      </c>
      <c r="BP13" s="8">
        <f>BP15</f>
        <v>227.60028668406088</v>
      </c>
      <c r="BQ13" s="8">
        <f>BQ15</f>
        <v>229.95448288987387</v>
      </c>
      <c r="BR13" s="8">
        <f>BR15</f>
        <v>232.332221057745</v>
      </c>
      <c r="BS13" s="8">
        <f>BS15</f>
        <v>234.73373660729482</v>
      </c>
      <c r="BT13" s="8">
        <f>BT15</f>
        <v>237.15926731234015</v>
      </c>
      <c r="BU13" s="8">
        <f>BU15</f>
        <v>239.60905332443593</v>
      </c>
      <c r="BV13" s="8">
        <f>BV15</f>
        <v>242.08333719665268</v>
      </c>
      <c r="BW13" s="8">
        <f>BW15</f>
        <v>244.58236390759157</v>
      </c>
      <c r="BX13" s="8">
        <f>BX15</f>
        <v>247.10638088563988</v>
      </c>
      <c r="BY13" s="8">
        <f>BY15</f>
        <v>249.65563803346868</v>
      </c>
      <c r="BZ13" s="8">
        <f>BZ15</f>
        <v>252.23038775277575</v>
      </c>
      <c r="CA13" s="8">
        <f>CA15</f>
        <v>254.83088496927587</v>
      </c>
      <c r="CB13" s="8">
        <f>CB15</f>
        <v>257.457387157941</v>
      </c>
      <c r="CC13" s="8">
        <f>CC15</f>
        <v>260.11015436849283</v>
      </c>
      <c r="CD13" s="8">
        <f>CD15</f>
        <v>262.78944925115013</v>
      </c>
      <c r="CE13" s="8">
        <f>CE15</f>
        <v>265.49553708263403</v>
      </c>
      <c r="CF13" s="8">
        <f>CF15</f>
        <v>268.22868579243277</v>
      </c>
      <c r="CG13" s="8">
        <f>CG15</f>
        <v>270.9891659893295</v>
      </c>
    </row>
    <row r="14" spans="2:11" s="8" customFormat="1" ht="11.25">
      <c r="B14" s="7"/>
      <c r="C14" s="6"/>
      <c r="D14" s="6"/>
      <c r="E14" s="6"/>
      <c r="F14" s="6"/>
      <c r="G14" s="6"/>
      <c r="H14" s="6"/>
      <c r="I14" s="6"/>
      <c r="J14" s="6"/>
      <c r="K14" s="6"/>
    </row>
    <row r="15" spans="2:85" s="19" customFormat="1" ht="10.5">
      <c r="B15" s="7" t="s">
        <v>14</v>
      </c>
      <c r="C15" s="6">
        <f>0.365*135.27</f>
        <v>49.37355</v>
      </c>
      <c r="D15" s="6">
        <f>D13*C16</f>
        <v>50.53572425448701</v>
      </c>
      <c r="E15" s="6">
        <f>E13*D16</f>
        <v>54.304766389094986</v>
      </c>
      <c r="F15" s="6">
        <f>F13*E16</f>
        <v>58.655828373775506</v>
      </c>
      <c r="G15" s="6">
        <f>G13*F16</f>
        <v>62.89826569086436</v>
      </c>
      <c r="H15" s="6">
        <f>H13*G16</f>
        <v>67.65734718594136</v>
      </c>
      <c r="I15" s="6">
        <f>I13*H16</f>
        <v>72.24368835622619</v>
      </c>
      <c r="J15" s="6">
        <f>J13*I16</f>
        <v>76.98455984617239</v>
      </c>
      <c r="K15" s="6">
        <f>K13</f>
        <v>124.55134060815932</v>
      </c>
      <c r="L15" s="19">
        <f>L9-K23*0.059*0.65</f>
        <v>127.029043051544</v>
      </c>
      <c r="M15" s="19">
        <f>M9-$K23*0.059*0.65</f>
        <v>128.3775268210318</v>
      </c>
      <c r="N15" s="19">
        <f>N9-$K23*0.059*0.65</f>
        <v>129.7394954282145</v>
      </c>
      <c r="O15" s="19">
        <f>O9-$K23*0.059*0.65</f>
        <v>131.11508372146903</v>
      </c>
      <c r="P15" s="19">
        <f>P9-$K23*0.059*0.65</f>
        <v>132.50442789765611</v>
      </c>
      <c r="Q15" s="19">
        <f>Q9-$K23*0.059*0.65</f>
        <v>133.90766551560506</v>
      </c>
      <c r="R15" s="19">
        <f>R9-$K23*0.059*0.65</f>
        <v>135.32493550973348</v>
      </c>
      <c r="S15" s="19">
        <f>S9-$K23*0.059*0.65</f>
        <v>136.7563782038032</v>
      </c>
      <c r="T15" s="19">
        <f>T9-$K23*0.059*0.65</f>
        <v>138.2021353248136</v>
      </c>
      <c r="U15" s="19">
        <f>U9-$K23*0.059*0.65</f>
        <v>139.66235001703413</v>
      </c>
      <c r="V15" s="19">
        <f>V9-$K23*0.059*0.65</f>
        <v>141.13716685617686</v>
      </c>
      <c r="W15" s="19">
        <f>W9-$K23*0.059*0.65</f>
        <v>142.626731863711</v>
      </c>
      <c r="X15" s="19">
        <f>X9-$K23*0.059*0.65</f>
        <v>144.1311925213205</v>
      </c>
      <c r="Y15" s="19">
        <f>Y9-$K23*0.059*0.65</f>
        <v>145.65069778550608</v>
      </c>
      <c r="Z15" s="19">
        <f>Z9-$K23*0.059*0.65</f>
        <v>147.18539810233352</v>
      </c>
      <c r="AA15" s="19">
        <f>AA9-$K23*0.059*0.65</f>
        <v>148.73544542232924</v>
      </c>
      <c r="AB15" s="19">
        <f>AB9-$K23*0.059*0.65</f>
        <v>150.3009932155249</v>
      </c>
      <c r="AC15" s="19">
        <f>AC9-$K23*0.059*0.65</f>
        <v>151.88219648665253</v>
      </c>
      <c r="AD15" s="19">
        <f>AD9-$K23*0.059*0.65</f>
        <v>153.47921179049143</v>
      </c>
      <c r="AE15" s="19">
        <f>AE9-$K23*0.059*0.65</f>
        <v>155.09219724736872</v>
      </c>
      <c r="AF15" s="19">
        <f>AF9-$K23*0.059*0.65</f>
        <v>156.7213125588148</v>
      </c>
      <c r="AG15" s="19">
        <f>AG9-$K23*0.059*0.65</f>
        <v>158.3667190233753</v>
      </c>
      <c r="AH15" s="19">
        <f>AH9-$K23*0.059*0.65</f>
        <v>160.02857955258145</v>
      </c>
      <c r="AI15" s="19">
        <f>AI9-$K23*0.059*0.65</f>
        <v>161.70705868707964</v>
      </c>
      <c r="AJ15" s="19">
        <f>AJ9-$K23*0.059*0.65</f>
        <v>163.4023226129228</v>
      </c>
      <c r="AK15" s="19">
        <f>AK9-$K23*0.059*0.65</f>
        <v>165.11453917802442</v>
      </c>
      <c r="AL15" s="19">
        <f>AL9-$K23*0.059*0.65</f>
        <v>166.84387790877705</v>
      </c>
      <c r="AM15" s="19">
        <f>AM9-$K23*0.059*0.65</f>
        <v>168.5905100268372</v>
      </c>
      <c r="AN15" s="19">
        <f>AN9-$K23*0.059*0.65</f>
        <v>170.35460846607793</v>
      </c>
      <c r="AO15" s="19">
        <f>AO9-$K23*0.059*0.65</f>
        <v>172.1363478897111</v>
      </c>
      <c r="AP15" s="19">
        <f>AP9-$K23*0.059*0.65</f>
        <v>173.9359047075806</v>
      </c>
      <c r="AQ15" s="19">
        <f>AQ9-$K23*0.059*0.65</f>
        <v>175.75345709362878</v>
      </c>
      <c r="AR15" s="19">
        <f>AR9-$K23*0.059*0.65</f>
        <v>177.58918500353744</v>
      </c>
      <c r="AS15" s="19">
        <f>AS9-$K23*0.059*0.65</f>
        <v>179.44327019254519</v>
      </c>
      <c r="AT15" s="19">
        <f>AT9-$K23*0.059*0.65</f>
        <v>181.31589623344303</v>
      </c>
      <c r="AU15" s="19">
        <f>AU9-$K23*0.059*0.65</f>
        <v>183.20724853474982</v>
      </c>
      <c r="AV15" s="19">
        <f>AV9-$K23*0.059*0.65</f>
        <v>185.1175143590697</v>
      </c>
      <c r="AW15" s="19">
        <f>AW9-$K23*0.059*0.65</f>
        <v>187.04688284163277</v>
      </c>
      <c r="AX15" s="19">
        <f>AX9-$K23*0.059*0.65</f>
        <v>188.99554500902147</v>
      </c>
      <c r="AY15" s="19">
        <f>AY9-$K23*0.059*0.65</f>
        <v>190.96369379808405</v>
      </c>
      <c r="AZ15" s="19">
        <f>AZ9-$K23*0.059*0.65</f>
        <v>192.95152407503727</v>
      </c>
      <c r="BA15" s="19">
        <f>BA9-$K23*0.059*0.65</f>
        <v>194.95923265476003</v>
      </c>
      <c r="BB15" s="19">
        <f>BB9-$K23*0.059*0.65</f>
        <v>196.98701832028001</v>
      </c>
      <c r="BC15" s="19">
        <f>BC9-$K23*0.059*0.65</f>
        <v>199.03508184245518</v>
      </c>
      <c r="BD15" s="19">
        <f>BD9-$K23*0.059*0.65</f>
        <v>201.1036259998521</v>
      </c>
      <c r="BE15" s="19">
        <f>BE9-$K23*0.059*0.65</f>
        <v>203.192855598823</v>
      </c>
      <c r="BF15" s="19">
        <f>BF9-$K23*0.059*0.65</f>
        <v>205.3029774937836</v>
      </c>
      <c r="BG15" s="19">
        <f>BG9-$K23*0.059*0.65</f>
        <v>207.4342006076938</v>
      </c>
      <c r="BH15" s="19">
        <f>BH9-$K23*0.059*0.65</f>
        <v>209.58673595274314</v>
      </c>
      <c r="BI15" s="19">
        <f>BI9-$K23*0.059*0.65</f>
        <v>211.76079665124294</v>
      </c>
      <c r="BJ15" s="19">
        <f>BJ9-$K23*0.059*0.65</f>
        <v>213.95659795672776</v>
      </c>
      <c r="BK15" s="19">
        <f>BK9-$K23*0.059*0.65</f>
        <v>216.17435727526743</v>
      </c>
      <c r="BL15" s="19">
        <f>BL9-$K23*0.059*0.65</f>
        <v>218.4142941869925</v>
      </c>
      <c r="BM15" s="19">
        <f>BM9-$K23*0.059*0.65</f>
        <v>220.6766304678348</v>
      </c>
      <c r="BN15" s="19">
        <f>BN9-$K23*0.059*0.65</f>
        <v>222.96159011148552</v>
      </c>
      <c r="BO15" s="19">
        <f>BO9-$K23*0.059*0.65</f>
        <v>225.26939935157276</v>
      </c>
      <c r="BP15" s="19">
        <f>BP9-$K23*0.059*0.65</f>
        <v>227.60028668406088</v>
      </c>
      <c r="BQ15" s="19">
        <f>BQ9-$K23*0.059*0.65</f>
        <v>229.95448288987387</v>
      </c>
      <c r="BR15" s="19">
        <f>BR9-$K23*0.059*0.65</f>
        <v>232.332221057745</v>
      </c>
      <c r="BS15" s="19">
        <f>BS9-$K23*0.059*0.65</f>
        <v>234.73373660729482</v>
      </c>
      <c r="BT15" s="19">
        <f>BT9-$K23*0.059*0.65</f>
        <v>237.15926731234015</v>
      </c>
      <c r="BU15" s="19">
        <f>BU9-$K23*0.059*0.65</f>
        <v>239.60905332443593</v>
      </c>
      <c r="BV15" s="19">
        <f>BV9-$K23*0.059*0.65</f>
        <v>242.08333719665268</v>
      </c>
      <c r="BW15" s="19">
        <f>BW9-$K23*0.059*0.65</f>
        <v>244.58236390759157</v>
      </c>
      <c r="BX15" s="19">
        <f>BX9-$K23*0.059*0.65</f>
        <v>247.10638088563988</v>
      </c>
      <c r="BY15" s="19">
        <f>BY9-$K23*0.059*0.65</f>
        <v>249.65563803346868</v>
      </c>
      <c r="BZ15" s="19">
        <f>BZ9-$K23*0.059*0.65</f>
        <v>252.23038775277575</v>
      </c>
      <c r="CA15" s="19">
        <f>CA9-$K23*0.059*0.65</f>
        <v>254.83088496927587</v>
      </c>
      <c r="CB15" s="19">
        <f>CB9-$K23*0.059*0.65</f>
        <v>257.457387157941</v>
      </c>
      <c r="CC15" s="19">
        <f>CC9-$K23*0.059*0.65</f>
        <v>260.11015436849283</v>
      </c>
      <c r="CD15" s="19">
        <f>CD9-$K23*0.059*0.65</f>
        <v>262.78944925115013</v>
      </c>
      <c r="CE15" s="19">
        <f>CE9-$K23*0.059*0.65</f>
        <v>265.49553708263403</v>
      </c>
      <c r="CF15" s="19">
        <f>CF9-$K23*0.059*0.65</f>
        <v>268.22868579243277</v>
      </c>
      <c r="CG15" s="19">
        <f>CG9-$K23*0.059*0.65</f>
        <v>270.9891659893295</v>
      </c>
    </row>
    <row r="16" spans="2:11" s="19" customFormat="1" ht="10.5">
      <c r="B16" s="7" t="s">
        <v>15</v>
      </c>
      <c r="C16" s="4">
        <f>C15/C13</f>
        <v>0.6574374167776299</v>
      </c>
      <c r="D16" s="4">
        <f>D15/D13</f>
        <v>0.6574374167776299</v>
      </c>
      <c r="E16" s="4">
        <f aca="true" t="shared" si="7" ref="E16:K16">E15/E13</f>
        <v>0.6574374167776299</v>
      </c>
      <c r="F16" s="4">
        <f t="shared" si="7"/>
        <v>0.6574374167776299</v>
      </c>
      <c r="G16" s="4">
        <f t="shared" si="7"/>
        <v>0.6574374167776299</v>
      </c>
      <c r="H16" s="4">
        <f t="shared" si="7"/>
        <v>0.6574374167776299</v>
      </c>
      <c r="I16" s="4">
        <f t="shared" si="7"/>
        <v>0.6574374167776298</v>
      </c>
      <c r="J16" s="4">
        <f t="shared" si="7"/>
        <v>0.6574374167776298</v>
      </c>
      <c r="K16" s="4">
        <f t="shared" si="7"/>
        <v>1</v>
      </c>
    </row>
    <row r="17" s="8" customFormat="1" ht="11.25"/>
    <row r="18" ht="13.5" thickBot="1"/>
    <row r="19" spans="2:11" ht="15" customHeight="1">
      <c r="B19" s="20" t="s">
        <v>9</v>
      </c>
      <c r="C19" s="21">
        <v>1999</v>
      </c>
      <c r="D19" s="21">
        <f>C19+1</f>
        <v>2000</v>
      </c>
      <c r="E19" s="21">
        <f aca="true" t="shared" si="8" ref="E19:K19">D19+1</f>
        <v>2001</v>
      </c>
      <c r="F19" s="21">
        <f t="shared" si="8"/>
        <v>2002</v>
      </c>
      <c r="G19" s="21">
        <f t="shared" si="8"/>
        <v>2003</v>
      </c>
      <c r="H19" s="21">
        <f t="shared" si="8"/>
        <v>2004</v>
      </c>
      <c r="I19" s="21">
        <f t="shared" si="8"/>
        <v>2005</v>
      </c>
      <c r="J19" s="21">
        <f t="shared" si="8"/>
        <v>2006</v>
      </c>
      <c r="K19" s="22">
        <f t="shared" si="8"/>
        <v>2007</v>
      </c>
    </row>
    <row r="20" spans="2:12" ht="15" customHeight="1">
      <c r="B20" s="23" t="s">
        <v>13</v>
      </c>
      <c r="C20" s="24">
        <f>19.4+114.5-374.1-0.1</f>
        <v>-240.3</v>
      </c>
      <c r="D20" s="24">
        <f>C20+D7</f>
        <v>-240.69065786784947</v>
      </c>
      <c r="E20" s="24">
        <f>D20+E7</f>
        <v>-241.08732585674275</v>
      </c>
      <c r="F20" s="24">
        <f>E20+F7</f>
        <v>-241.4900039666799</v>
      </c>
      <c r="G20" s="24">
        <f>F20+G7</f>
        <v>-241.9047023187047</v>
      </c>
      <c r="H20" s="24">
        <f>G20+H7</f>
        <v>-242.32541079177335</v>
      </c>
      <c r="I20" s="24">
        <f>H20+I7</f>
        <v>-242.75212938588584</v>
      </c>
      <c r="J20" s="24">
        <f>I20+J7</f>
        <v>-243.190868222086</v>
      </c>
      <c r="K20" s="25">
        <f>J20+K7</f>
        <v>-243.63561717933</v>
      </c>
      <c r="L20" s="2"/>
    </row>
    <row r="21" spans="2:12" ht="15" customHeight="1">
      <c r="B21" s="23" t="s">
        <v>19</v>
      </c>
      <c r="C21" s="24">
        <f>1333.9+22.8</f>
        <v>1356.7</v>
      </c>
      <c r="D21" s="24">
        <f>C21-D8-D5</f>
        <v>1329.2698075559242</v>
      </c>
      <c r="E21" s="24">
        <f>D21-E8-E5</f>
        <v>1352.5409962376643</v>
      </c>
      <c r="F21" s="24">
        <f>E21-F8-F5</f>
        <v>1378.5227495101751</v>
      </c>
      <c r="G21" s="24">
        <f>F21-G8-G5</f>
        <v>1412.9246823651029</v>
      </c>
      <c r="H21" s="24">
        <f>G21-H8-H5</f>
        <v>1409.703257485606</v>
      </c>
      <c r="I21" s="24">
        <f>H21-I8-I5</f>
        <v>1406.4157212746268</v>
      </c>
      <c r="J21" s="24">
        <f>I21-J8-J5</f>
        <v>1403.0620737321653</v>
      </c>
      <c r="K21" s="25">
        <f>J21-K8-K5</f>
        <v>1404.1120737321653</v>
      </c>
      <c r="L21" s="2"/>
    </row>
    <row r="22" spans="2:11" ht="15" customHeight="1">
      <c r="B22" s="26" t="s">
        <v>20</v>
      </c>
      <c r="C22" s="27">
        <f>C20+C21</f>
        <v>1116.4</v>
      </c>
      <c r="D22" s="27">
        <f aca="true" t="shared" si="9" ref="D22:K22">D20+D21</f>
        <v>1088.5791496880747</v>
      </c>
      <c r="E22" s="27">
        <f t="shared" si="9"/>
        <v>1111.4536703809215</v>
      </c>
      <c r="F22" s="27">
        <f t="shared" si="9"/>
        <v>1137.0327455434951</v>
      </c>
      <c r="G22" s="27">
        <f t="shared" si="9"/>
        <v>1171.0199800463981</v>
      </c>
      <c r="H22" s="27">
        <f t="shared" si="9"/>
        <v>1167.3778466938327</v>
      </c>
      <c r="I22" s="27">
        <f t="shared" si="9"/>
        <v>1163.663591888741</v>
      </c>
      <c r="J22" s="27">
        <f t="shared" si="9"/>
        <v>1159.8712055100793</v>
      </c>
      <c r="K22" s="28">
        <f t="shared" si="9"/>
        <v>1160.4764565528353</v>
      </c>
    </row>
    <row r="23" spans="2:11" ht="15" customHeight="1">
      <c r="B23" s="23" t="s">
        <v>16</v>
      </c>
      <c r="C23" s="24">
        <v>395.6</v>
      </c>
      <c r="D23" s="24">
        <f aca="true" t="shared" si="10" ref="D23:K23">D22-D24-D25</f>
        <v>340.8461281728456</v>
      </c>
      <c r="E23" s="24">
        <f t="shared" si="10"/>
        <v>334.82374032949997</v>
      </c>
      <c r="F23" s="24">
        <f t="shared" si="10"/>
        <v>329.2387542274305</v>
      </c>
      <c r="G23" s="24">
        <f t="shared" si="10"/>
        <v>329.8513744162092</v>
      </c>
      <c r="H23" s="24">
        <f t="shared" si="10"/>
        <v>290.35487246551475</v>
      </c>
      <c r="I23" s="24">
        <f t="shared" si="10"/>
        <v>248.396502390234</v>
      </c>
      <c r="J23" s="24">
        <f t="shared" si="10"/>
        <v>203.88973491398156</v>
      </c>
      <c r="K23" s="29">
        <f t="shared" si="10"/>
        <v>203.8939738523536</v>
      </c>
    </row>
    <row r="24" spans="2:12" ht="15" customHeight="1">
      <c r="B24" s="23" t="s">
        <v>17</v>
      </c>
      <c r="C24" s="24">
        <f>24.3-13.4</f>
        <v>10.9</v>
      </c>
      <c r="D24" s="24">
        <f>C24+D6</f>
        <v>11.501012104383783</v>
      </c>
      <c r="E24" s="24">
        <f>D24+E6</f>
        <v>12.102024208767565</v>
      </c>
      <c r="F24" s="24">
        <f>E24+F6</f>
        <v>12.703036313151348</v>
      </c>
      <c r="G24" s="24">
        <f>F24+G6</f>
        <v>13.30404841753513</v>
      </c>
      <c r="H24" s="24">
        <f>G24+H6</f>
        <v>13.905060521918912</v>
      </c>
      <c r="I24" s="24">
        <f>H24+I6</f>
        <v>14.506072626302695</v>
      </c>
      <c r="J24" s="24">
        <f>I24+J6</f>
        <v>15.107084730686477</v>
      </c>
      <c r="K24" s="25">
        <f>J24+K6</f>
        <v>15.70809683507026</v>
      </c>
      <c r="L24" s="1"/>
    </row>
    <row r="25" spans="2:12" ht="15" customHeight="1">
      <c r="B25" s="23" t="s">
        <v>18</v>
      </c>
      <c r="C25" s="24">
        <v>709.9</v>
      </c>
      <c r="D25" s="24">
        <f>C25+D13-D15</f>
        <v>736.2320094108453</v>
      </c>
      <c r="E25" s="24">
        <f>D25+E13-E15</f>
        <v>764.527905842654</v>
      </c>
      <c r="F25" s="24">
        <f>E25+F13-F15</f>
        <v>795.0909550029132</v>
      </c>
      <c r="G25" s="24">
        <f>F25+G13-G15</f>
        <v>827.8645572126538</v>
      </c>
      <c r="H25" s="24">
        <f>G25+H13-H15</f>
        <v>863.1179137063991</v>
      </c>
      <c r="I25" s="24">
        <f>H25+I13-I15</f>
        <v>900.7610168722042</v>
      </c>
      <c r="J25" s="24">
        <f>I25+J13-J15</f>
        <v>940.8743858654113</v>
      </c>
      <c r="K25" s="25">
        <f>J25+K13-K15</f>
        <v>940.8743858654113</v>
      </c>
      <c r="L25" s="1"/>
    </row>
    <row r="26" spans="2:11" ht="15" customHeight="1" thickBot="1">
      <c r="B26" s="30" t="s">
        <v>20</v>
      </c>
      <c r="C26" s="31">
        <f>C23+C24+C25</f>
        <v>1116.4</v>
      </c>
      <c r="D26" s="31">
        <f aca="true" t="shared" si="11" ref="D26:K26">D23+D24+D25</f>
        <v>1088.5791496880747</v>
      </c>
      <c r="E26" s="31">
        <f t="shared" si="11"/>
        <v>1111.4536703809215</v>
      </c>
      <c r="F26" s="31">
        <f t="shared" si="11"/>
        <v>1137.0327455434951</v>
      </c>
      <c r="G26" s="31">
        <f t="shared" si="11"/>
        <v>1171.0199800463981</v>
      </c>
      <c r="H26" s="31">
        <f t="shared" si="11"/>
        <v>1167.377846693833</v>
      </c>
      <c r="I26" s="31">
        <f t="shared" si="11"/>
        <v>1163.663591888741</v>
      </c>
      <c r="J26" s="31">
        <f t="shared" si="11"/>
        <v>1159.8712055100793</v>
      </c>
      <c r="K26" s="32">
        <f t="shared" si="11"/>
        <v>1160.4764565528353</v>
      </c>
    </row>
    <row r="27" spans="2:11" ht="15" customHeight="1">
      <c r="B27" s="23" t="s">
        <v>21</v>
      </c>
      <c r="C27" s="24">
        <f>C13</f>
        <v>75.1</v>
      </c>
      <c r="D27" s="24">
        <f aca="true" t="shared" si="12" ref="D27:K27">D13</f>
        <v>76.86773366533242</v>
      </c>
      <c r="E27" s="24">
        <f t="shared" si="12"/>
        <v>82.60066282090376</v>
      </c>
      <c r="F27" s="24">
        <f t="shared" si="12"/>
        <v>89.21887753403472</v>
      </c>
      <c r="G27" s="24">
        <f t="shared" si="12"/>
        <v>95.67186790060494</v>
      </c>
      <c r="H27" s="24">
        <f t="shared" si="12"/>
        <v>102.9107036796867</v>
      </c>
      <c r="I27" s="24">
        <f t="shared" si="12"/>
        <v>109.88679152203126</v>
      </c>
      <c r="J27" s="24">
        <f t="shared" si="12"/>
        <v>117.09792883937952</v>
      </c>
      <c r="K27" s="25">
        <f t="shared" si="12"/>
        <v>124.55134060815932</v>
      </c>
    </row>
    <row r="28" spans="2:11" ht="15" customHeight="1">
      <c r="B28" s="23" t="str">
        <f>B16</f>
        <v>payout</v>
      </c>
      <c r="C28" s="33">
        <f>C16</f>
        <v>0.6574374167776299</v>
      </c>
      <c r="D28" s="33">
        <f>D16</f>
        <v>0.6574374167776299</v>
      </c>
      <c r="E28" s="33">
        <f>E16</f>
        <v>0.6574374167776299</v>
      </c>
      <c r="F28" s="33">
        <f>F16</f>
        <v>0.6574374167776299</v>
      </c>
      <c r="G28" s="33">
        <f>G16</f>
        <v>0.6574374167776299</v>
      </c>
      <c r="H28" s="33">
        <f>H16</f>
        <v>0.6574374167776299</v>
      </c>
      <c r="I28" s="33">
        <f>I16</f>
        <v>0.6574374167776298</v>
      </c>
      <c r="J28" s="33">
        <f>J16</f>
        <v>0.6574374167776298</v>
      </c>
      <c r="K28" s="34">
        <f>K16</f>
        <v>1</v>
      </c>
    </row>
    <row r="29" spans="2:228" ht="15" customHeight="1">
      <c r="B29" s="23" t="str">
        <f>B15</f>
        <v>dividendo</v>
      </c>
      <c r="C29" s="35">
        <f>C15</f>
        <v>49.37355</v>
      </c>
      <c r="D29" s="35">
        <f>D15</f>
        <v>50.53572425448701</v>
      </c>
      <c r="E29" s="35">
        <f>E15</f>
        <v>54.304766389094986</v>
      </c>
      <c r="F29" s="35">
        <f>F15</f>
        <v>58.655828373775506</v>
      </c>
      <c r="G29" s="35">
        <f>G15</f>
        <v>62.89826569086436</v>
      </c>
      <c r="H29" s="35">
        <f>H15</f>
        <v>67.65734718594136</v>
      </c>
      <c r="I29" s="35">
        <f>I15</f>
        <v>72.24368835622619</v>
      </c>
      <c r="J29" s="35">
        <f>J15</f>
        <v>76.98455984617239</v>
      </c>
      <c r="K29" s="36">
        <f>K15</f>
        <v>124.55134060815932</v>
      </c>
      <c r="L29">
        <f>L15</f>
        <v>127.029043051544</v>
      </c>
      <c r="M29">
        <f>M15</f>
        <v>128.3775268210318</v>
      </c>
      <c r="N29">
        <f>N15</f>
        <v>129.7394954282145</v>
      </c>
      <c r="O29">
        <f>O15</f>
        <v>131.11508372146903</v>
      </c>
      <c r="P29">
        <f>P15</f>
        <v>132.50442789765611</v>
      </c>
      <c r="Q29">
        <f>Q15</f>
        <v>133.90766551560506</v>
      </c>
      <c r="R29">
        <f>R15</f>
        <v>135.32493550973348</v>
      </c>
      <c r="S29">
        <f>S15</f>
        <v>136.7563782038032</v>
      </c>
      <c r="T29">
        <f>T15</f>
        <v>138.2021353248136</v>
      </c>
      <c r="U29">
        <f>U15</f>
        <v>139.66235001703413</v>
      </c>
      <c r="V29">
        <f>V15</f>
        <v>141.13716685617686</v>
      </c>
      <c r="W29">
        <f>W15</f>
        <v>142.626731863711</v>
      </c>
      <c r="X29">
        <f>X15</f>
        <v>144.1311925213205</v>
      </c>
      <c r="Y29">
        <f>Y15</f>
        <v>145.65069778550608</v>
      </c>
      <c r="Z29">
        <f>Z15</f>
        <v>147.18539810233352</v>
      </c>
      <c r="AA29">
        <f>AA15</f>
        <v>148.73544542232924</v>
      </c>
      <c r="AB29">
        <f>AB15</f>
        <v>150.3009932155249</v>
      </c>
      <c r="AC29">
        <f>AC15</f>
        <v>151.88219648665253</v>
      </c>
      <c r="AD29">
        <f>AD15</f>
        <v>153.47921179049143</v>
      </c>
      <c r="AE29">
        <f>AE15</f>
        <v>155.09219724736872</v>
      </c>
      <c r="AF29">
        <f>AF15</f>
        <v>156.7213125588148</v>
      </c>
      <c r="AG29">
        <f>AG15</f>
        <v>158.3667190233753</v>
      </c>
      <c r="AH29">
        <f>AH15</f>
        <v>160.02857955258145</v>
      </c>
      <c r="AI29">
        <f>AI15</f>
        <v>161.70705868707964</v>
      </c>
      <c r="AJ29">
        <f>AJ15</f>
        <v>163.4023226129228</v>
      </c>
      <c r="AK29">
        <f>AK15</f>
        <v>165.11453917802442</v>
      </c>
      <c r="AL29">
        <f>AL15</f>
        <v>166.84387790877705</v>
      </c>
      <c r="AM29">
        <f>AM15</f>
        <v>168.5905100268372</v>
      </c>
      <c r="AN29">
        <f>AN15</f>
        <v>170.35460846607793</v>
      </c>
      <c r="AO29">
        <f>AO15</f>
        <v>172.1363478897111</v>
      </c>
      <c r="AP29">
        <f>AP15</f>
        <v>173.9359047075806</v>
      </c>
      <c r="AQ29">
        <f>AQ15</f>
        <v>175.75345709362878</v>
      </c>
      <c r="AR29">
        <f>AR15</f>
        <v>177.58918500353744</v>
      </c>
      <c r="AS29">
        <f>AS15</f>
        <v>179.44327019254519</v>
      </c>
      <c r="AT29">
        <f>AT15</f>
        <v>181.31589623344303</v>
      </c>
      <c r="AU29">
        <f>AU15</f>
        <v>183.20724853474982</v>
      </c>
      <c r="AV29">
        <f>AV15</f>
        <v>185.1175143590697</v>
      </c>
      <c r="AW29">
        <f>AW15</f>
        <v>187.04688284163277</v>
      </c>
      <c r="AX29">
        <f>AX15</f>
        <v>188.99554500902147</v>
      </c>
      <c r="AY29">
        <f>AY15</f>
        <v>190.96369379808405</v>
      </c>
      <c r="AZ29">
        <f>AZ15</f>
        <v>192.95152407503727</v>
      </c>
      <c r="BA29">
        <f>BA15</f>
        <v>194.95923265476003</v>
      </c>
      <c r="BB29">
        <f>BB15</f>
        <v>196.98701832028001</v>
      </c>
      <c r="BC29">
        <f>BC15</f>
        <v>199.03508184245518</v>
      </c>
      <c r="BD29">
        <f>BD15</f>
        <v>201.1036259998521</v>
      </c>
      <c r="BE29">
        <f>BE15</f>
        <v>203.192855598823</v>
      </c>
      <c r="BF29">
        <f>BF15</f>
        <v>205.3029774937836</v>
      </c>
      <c r="BG29">
        <f>BG15</f>
        <v>207.4342006076938</v>
      </c>
      <c r="BH29">
        <f>BH15</f>
        <v>209.58673595274314</v>
      </c>
      <c r="BI29">
        <f>BI15</f>
        <v>211.76079665124294</v>
      </c>
      <c r="BJ29">
        <f>BJ15</f>
        <v>213.95659795672776</v>
      </c>
      <c r="BK29">
        <f>BK15</f>
        <v>216.17435727526743</v>
      </c>
      <c r="BL29">
        <f>BL15</f>
        <v>218.4142941869925</v>
      </c>
      <c r="BM29">
        <f>BM15</f>
        <v>220.6766304678348</v>
      </c>
      <c r="BN29">
        <f>BN15</f>
        <v>222.96159011148552</v>
      </c>
      <c r="BO29">
        <f>BO15</f>
        <v>225.26939935157276</v>
      </c>
      <c r="BP29">
        <f>BP15</f>
        <v>227.60028668406088</v>
      </c>
      <c r="BQ29">
        <f>BQ15</f>
        <v>229.95448288987387</v>
      </c>
      <c r="BR29">
        <f>BR15</f>
        <v>232.332221057745</v>
      </c>
      <c r="BS29">
        <f>BS15</f>
        <v>234.73373660729482</v>
      </c>
      <c r="BT29">
        <f>BT15</f>
        <v>237.15926731234015</v>
      </c>
      <c r="BU29">
        <f>BU15</f>
        <v>239.60905332443593</v>
      </c>
      <c r="BV29">
        <f>BV15</f>
        <v>242.08333719665268</v>
      </c>
      <c r="BW29">
        <f>BW15</f>
        <v>244.58236390759157</v>
      </c>
      <c r="BX29">
        <f>BX15</f>
        <v>247.10638088563988</v>
      </c>
      <c r="BY29">
        <f>BY15</f>
        <v>249.65563803346868</v>
      </c>
      <c r="BZ29">
        <f>BZ15</f>
        <v>252.23038775277575</v>
      </c>
      <c r="CA29">
        <f>CA15</f>
        <v>254.83088496927587</v>
      </c>
      <c r="CB29">
        <f>CB15</f>
        <v>257.457387157941</v>
      </c>
      <c r="CC29">
        <f>CC15</f>
        <v>260.11015436849283</v>
      </c>
      <c r="CD29">
        <f>CD15</f>
        <v>262.78944925115013</v>
      </c>
      <c r="CE29">
        <f>CE15</f>
        <v>265.49553708263403</v>
      </c>
      <c r="CF29">
        <f>CF15</f>
        <v>268.22868579243277</v>
      </c>
      <c r="CG29">
        <f>CG15</f>
        <v>270.9891659893295</v>
      </c>
      <c r="CH29">
        <f>CH15</f>
        <v>0</v>
      </c>
      <c r="CI29">
        <f>CI15</f>
        <v>0</v>
      </c>
      <c r="CJ29">
        <f>CJ15</f>
        <v>0</v>
      </c>
      <c r="CK29">
        <f>CK15</f>
        <v>0</v>
      </c>
      <c r="CL29">
        <f>CL15</f>
        <v>0</v>
      </c>
      <c r="CM29">
        <f>CM15</f>
        <v>0</v>
      </c>
      <c r="CN29">
        <f>CN15</f>
        <v>0</v>
      </c>
      <c r="CO29">
        <f>CO15</f>
        <v>0</v>
      </c>
      <c r="CP29">
        <f>CP15</f>
        <v>0</v>
      </c>
      <c r="CQ29">
        <f>CQ15</f>
        <v>0</v>
      </c>
      <c r="CR29">
        <f>CR15</f>
        <v>0</v>
      </c>
      <c r="CS29">
        <f>CS15</f>
        <v>0</v>
      </c>
      <c r="CT29">
        <f>CT15</f>
        <v>0</v>
      </c>
      <c r="CU29">
        <f>CU15</f>
        <v>0</v>
      </c>
      <c r="CV29">
        <f>CV15</f>
        <v>0</v>
      </c>
      <c r="CW29">
        <f>CW15</f>
        <v>0</v>
      </c>
      <c r="CX29">
        <f>CX15</f>
        <v>0</v>
      </c>
      <c r="CY29">
        <f>CY15</f>
        <v>0</v>
      </c>
      <c r="CZ29">
        <f>CZ15</f>
        <v>0</v>
      </c>
      <c r="DA29">
        <f>DA15</f>
        <v>0</v>
      </c>
      <c r="DB29">
        <f>DB15</f>
        <v>0</v>
      </c>
      <c r="DC29">
        <f>DC15</f>
        <v>0</v>
      </c>
      <c r="DD29">
        <f>DD15</f>
        <v>0</v>
      </c>
      <c r="DE29">
        <f>DE15</f>
        <v>0</v>
      </c>
      <c r="DF29">
        <f>DF15</f>
        <v>0</v>
      </c>
      <c r="DG29">
        <f>DG15</f>
        <v>0</v>
      </c>
      <c r="DH29">
        <f>DH15</f>
        <v>0</v>
      </c>
      <c r="DI29">
        <f>DI15</f>
        <v>0</v>
      </c>
      <c r="DJ29">
        <f>DJ15</f>
        <v>0</v>
      </c>
      <c r="DK29">
        <f>DK15</f>
        <v>0</v>
      </c>
      <c r="DL29">
        <f>DL15</f>
        <v>0</v>
      </c>
      <c r="DM29">
        <f>DM15</f>
        <v>0</v>
      </c>
      <c r="DN29">
        <f>DN15</f>
        <v>0</v>
      </c>
      <c r="DO29">
        <f>DO15</f>
        <v>0</v>
      </c>
      <c r="DP29">
        <f>DP15</f>
        <v>0</v>
      </c>
      <c r="DQ29">
        <f>DQ15</f>
        <v>0</v>
      </c>
      <c r="DR29">
        <f>DR15</f>
        <v>0</v>
      </c>
      <c r="DS29">
        <f>DS15</f>
        <v>0</v>
      </c>
      <c r="DT29">
        <f>DT15</f>
        <v>0</v>
      </c>
      <c r="DU29">
        <f>DU15</f>
        <v>0</v>
      </c>
      <c r="DV29">
        <f>DV15</f>
        <v>0</v>
      </c>
      <c r="DW29">
        <f>DW15</f>
        <v>0</v>
      </c>
      <c r="DX29">
        <f>DX15</f>
        <v>0</v>
      </c>
      <c r="DY29">
        <f>DY15</f>
        <v>0</v>
      </c>
      <c r="DZ29">
        <f>DZ15</f>
        <v>0</v>
      </c>
      <c r="EA29">
        <f>EA15</f>
        <v>0</v>
      </c>
      <c r="EB29">
        <f>EB15</f>
        <v>0</v>
      </c>
      <c r="EC29">
        <f>EC15</f>
        <v>0</v>
      </c>
      <c r="ED29">
        <f>ED15</f>
        <v>0</v>
      </c>
      <c r="EE29">
        <f>EE15</f>
        <v>0</v>
      </c>
      <c r="EF29">
        <f>EF15</f>
        <v>0</v>
      </c>
      <c r="EG29">
        <f>EG15</f>
        <v>0</v>
      </c>
      <c r="EH29">
        <f>EH15</f>
        <v>0</v>
      </c>
      <c r="EI29">
        <f>EI15</f>
        <v>0</v>
      </c>
      <c r="EJ29">
        <f>EJ15</f>
        <v>0</v>
      </c>
      <c r="EK29">
        <f>EK15</f>
        <v>0</v>
      </c>
      <c r="EL29">
        <f>EL15</f>
        <v>0</v>
      </c>
      <c r="EM29">
        <f>EM15</f>
        <v>0</v>
      </c>
      <c r="EN29">
        <f>EN15</f>
        <v>0</v>
      </c>
      <c r="EO29">
        <f>EO15</f>
        <v>0</v>
      </c>
      <c r="EP29">
        <f>EP15</f>
        <v>0</v>
      </c>
      <c r="EQ29">
        <f>EQ15</f>
        <v>0</v>
      </c>
      <c r="ER29">
        <f>ER15</f>
        <v>0</v>
      </c>
      <c r="ES29">
        <f>ES15</f>
        <v>0</v>
      </c>
      <c r="ET29">
        <f>ET15</f>
        <v>0</v>
      </c>
      <c r="EU29">
        <f>EU15</f>
        <v>0</v>
      </c>
      <c r="EV29">
        <f>EV15</f>
        <v>0</v>
      </c>
      <c r="EW29">
        <f>EW15</f>
        <v>0</v>
      </c>
      <c r="EX29">
        <f>EX15</f>
        <v>0</v>
      </c>
      <c r="EY29">
        <f>EY15</f>
        <v>0</v>
      </c>
      <c r="EZ29">
        <f>EZ15</f>
        <v>0</v>
      </c>
      <c r="FA29">
        <f>FA15</f>
        <v>0</v>
      </c>
      <c r="FB29">
        <f>FB15</f>
        <v>0</v>
      </c>
      <c r="FC29">
        <f>FC15</f>
        <v>0</v>
      </c>
      <c r="FD29">
        <f>FD15</f>
        <v>0</v>
      </c>
      <c r="FE29">
        <f>FE15</f>
        <v>0</v>
      </c>
      <c r="FF29">
        <f>FF15</f>
        <v>0</v>
      </c>
      <c r="FG29">
        <f>FG15</f>
        <v>0</v>
      </c>
      <c r="FH29">
        <f>FH15</f>
        <v>0</v>
      </c>
      <c r="FI29">
        <f>FI15</f>
        <v>0</v>
      </c>
      <c r="FJ29">
        <f>FJ15</f>
        <v>0</v>
      </c>
      <c r="FK29">
        <f>FK15</f>
        <v>0</v>
      </c>
      <c r="FL29">
        <f>FL15</f>
        <v>0</v>
      </c>
      <c r="FM29">
        <f>FM15</f>
        <v>0</v>
      </c>
      <c r="FN29">
        <f>FN15</f>
        <v>0</v>
      </c>
      <c r="FO29">
        <f>FO15</f>
        <v>0</v>
      </c>
      <c r="FP29">
        <f>FP15</f>
        <v>0</v>
      </c>
      <c r="FQ29">
        <f>FQ15</f>
        <v>0</v>
      </c>
      <c r="FR29">
        <f>FR15</f>
        <v>0</v>
      </c>
      <c r="FS29">
        <f>FS15</f>
        <v>0</v>
      </c>
      <c r="FT29">
        <f>FT15</f>
        <v>0</v>
      </c>
      <c r="FU29">
        <f>FU15</f>
        <v>0</v>
      </c>
      <c r="FV29">
        <f>FV15</f>
        <v>0</v>
      </c>
      <c r="FW29">
        <f>FW15</f>
        <v>0</v>
      </c>
      <c r="FX29">
        <f>FX15</f>
        <v>0</v>
      </c>
      <c r="FY29">
        <f>FY15</f>
        <v>0</v>
      </c>
      <c r="FZ29">
        <f>FZ15</f>
        <v>0</v>
      </c>
      <c r="GA29">
        <f>GA15</f>
        <v>0</v>
      </c>
      <c r="GB29">
        <f>GB15</f>
        <v>0</v>
      </c>
      <c r="GC29">
        <f>GC15</f>
        <v>0</v>
      </c>
      <c r="GD29">
        <f>GD15</f>
        <v>0</v>
      </c>
      <c r="GE29">
        <f>GE15</f>
        <v>0</v>
      </c>
      <c r="GF29">
        <f>GF15</f>
        <v>0</v>
      </c>
      <c r="GG29">
        <f>GG15</f>
        <v>0</v>
      </c>
      <c r="GH29">
        <f>GH15</f>
        <v>0</v>
      </c>
      <c r="GI29">
        <f>GI15</f>
        <v>0</v>
      </c>
      <c r="GJ29">
        <f>GJ15</f>
        <v>0</v>
      </c>
      <c r="GK29">
        <f>GK15</f>
        <v>0</v>
      </c>
      <c r="GL29">
        <f>GL15</f>
        <v>0</v>
      </c>
      <c r="GM29">
        <f>GM15</f>
        <v>0</v>
      </c>
      <c r="GN29">
        <f>GN15</f>
        <v>0</v>
      </c>
      <c r="GO29">
        <f>GO15</f>
        <v>0</v>
      </c>
      <c r="GP29">
        <f>GP15</f>
        <v>0</v>
      </c>
      <c r="GQ29">
        <f>GQ15</f>
        <v>0</v>
      </c>
      <c r="GR29">
        <f>GR15</f>
        <v>0</v>
      </c>
      <c r="GS29">
        <f>GS15</f>
        <v>0</v>
      </c>
      <c r="GT29">
        <f>GT15</f>
        <v>0</v>
      </c>
      <c r="GU29">
        <f>GU15</f>
        <v>0</v>
      </c>
      <c r="GV29">
        <f>GV15</f>
        <v>0</v>
      </c>
      <c r="GW29">
        <f>GW15</f>
        <v>0</v>
      </c>
      <c r="GX29">
        <f>GX15</f>
        <v>0</v>
      </c>
      <c r="GY29">
        <f>GY15</f>
        <v>0</v>
      </c>
      <c r="GZ29">
        <f>GZ15</f>
        <v>0</v>
      </c>
      <c r="HA29">
        <f>HA15</f>
        <v>0</v>
      </c>
      <c r="HB29">
        <f>HB15</f>
        <v>0</v>
      </c>
      <c r="HC29">
        <f>HC15</f>
        <v>0</v>
      </c>
      <c r="HD29">
        <f>HD15</f>
        <v>0</v>
      </c>
      <c r="HE29">
        <f>HE15</f>
        <v>0</v>
      </c>
      <c r="HF29">
        <f>HF15</f>
        <v>0</v>
      </c>
      <c r="HG29">
        <f>HG15</f>
        <v>0</v>
      </c>
      <c r="HH29">
        <f>HH15</f>
        <v>0</v>
      </c>
      <c r="HI29">
        <f>HI15</f>
        <v>0</v>
      </c>
      <c r="HJ29">
        <f>HJ15</f>
        <v>0</v>
      </c>
      <c r="HK29">
        <f>HK15</f>
        <v>0</v>
      </c>
      <c r="HL29">
        <f>HL15</f>
        <v>0</v>
      </c>
      <c r="HM29">
        <f>HM15</f>
        <v>0</v>
      </c>
      <c r="HN29">
        <f>HN15</f>
        <v>0</v>
      </c>
      <c r="HO29">
        <f>HO15</f>
        <v>0</v>
      </c>
      <c r="HP29">
        <f>HP15</f>
        <v>0</v>
      </c>
      <c r="HQ29">
        <f>HQ15</f>
        <v>0</v>
      </c>
      <c r="HR29">
        <f>HR15</f>
        <v>0</v>
      </c>
      <c r="HS29">
        <f>HS15</f>
        <v>0</v>
      </c>
      <c r="HT29">
        <f>HT15</f>
        <v>0</v>
      </c>
    </row>
    <row r="30" spans="2:228" ht="15" customHeight="1" thickBot="1">
      <c r="B30" s="30" t="s">
        <v>22</v>
      </c>
      <c r="C30" s="37">
        <f>C29/135.27</f>
        <v>0.365</v>
      </c>
      <c r="D30" s="37">
        <f aca="true" t="shared" si="13" ref="D30:K30">D29/135.27</f>
        <v>0.373591515151083</v>
      </c>
      <c r="E30" s="37">
        <f t="shared" si="13"/>
        <v>0.40145461956897305</v>
      </c>
      <c r="F30" s="37">
        <f t="shared" si="13"/>
        <v>0.4336203768298625</v>
      </c>
      <c r="G30" s="37">
        <f t="shared" si="13"/>
        <v>0.46498311296565653</v>
      </c>
      <c r="H30" s="37">
        <f t="shared" si="13"/>
        <v>0.5001652043020726</v>
      </c>
      <c r="I30" s="37">
        <f t="shared" si="13"/>
        <v>0.5340702916849721</v>
      </c>
      <c r="J30" s="37">
        <f t="shared" si="13"/>
        <v>0.5691177633338684</v>
      </c>
      <c r="K30" s="38">
        <f t="shared" si="13"/>
        <v>0.9207610010213596</v>
      </c>
      <c r="L30" s="5">
        <f>L29/135.27</f>
        <v>0.9390777190178456</v>
      </c>
      <c r="M30" s="5">
        <f aca="true" t="shared" si="14" ref="M30:BX30">M29/135.27</f>
        <v>0.9490465500187166</v>
      </c>
      <c r="N30" s="5">
        <f t="shared" si="14"/>
        <v>0.9591150693295962</v>
      </c>
      <c r="O30" s="5">
        <f t="shared" si="14"/>
        <v>0.9692842738335848</v>
      </c>
      <c r="P30" s="5">
        <f t="shared" si="14"/>
        <v>0.9795551703826133</v>
      </c>
      <c r="Q30" s="5">
        <f t="shared" si="14"/>
        <v>0.989928775897132</v>
      </c>
      <c r="R30" s="5">
        <f t="shared" si="14"/>
        <v>1.0004061174667958</v>
      </c>
      <c r="S30" s="5">
        <f t="shared" si="14"/>
        <v>1.0109882324521564</v>
      </c>
      <c r="T30" s="5">
        <f t="shared" si="14"/>
        <v>1.0216761685873705</v>
      </c>
      <c r="U30" s="5">
        <f t="shared" si="14"/>
        <v>1.0324709840839368</v>
      </c>
      <c r="V30" s="5">
        <f t="shared" si="14"/>
        <v>1.0433737477354688</v>
      </c>
      <c r="W30" s="5">
        <f t="shared" si="14"/>
        <v>1.054385539023516</v>
      </c>
      <c r="X30" s="5">
        <f t="shared" si="14"/>
        <v>1.0655074482244435</v>
      </c>
      <c r="Y30" s="5">
        <f t="shared" si="14"/>
        <v>1.0767405765173805</v>
      </c>
      <c r="Z30" s="5">
        <f t="shared" si="14"/>
        <v>1.088086036093247</v>
      </c>
      <c r="AA30" s="5">
        <f t="shared" si="14"/>
        <v>1.099544950264872</v>
      </c>
      <c r="AB30" s="5">
        <f t="shared" si="14"/>
        <v>1.111118453578213</v>
      </c>
      <c r="AC30" s="5">
        <f t="shared" si="14"/>
        <v>1.1228076919246879</v>
      </c>
      <c r="AD30" s="5">
        <f t="shared" si="14"/>
        <v>1.1346138226546272</v>
      </c>
      <c r="AE30" s="5">
        <f t="shared" si="14"/>
        <v>1.146538014691866</v>
      </c>
      <c r="AF30" s="5">
        <f t="shared" si="14"/>
        <v>1.1585814486494772</v>
      </c>
      <c r="AG30" s="5">
        <f t="shared" si="14"/>
        <v>1.1707453169466644</v>
      </c>
      <c r="AH30" s="5">
        <f t="shared" si="14"/>
        <v>1.1830308239268237</v>
      </c>
      <c r="AI30" s="5">
        <f t="shared" si="14"/>
        <v>1.1954391859767843</v>
      </c>
      <c r="AJ30" s="5">
        <f t="shared" si="14"/>
        <v>1.2079716316472446</v>
      </c>
      <c r="AK30" s="5">
        <f t="shared" si="14"/>
        <v>1.2206294017744097</v>
      </c>
      <c r="AL30" s="5">
        <f t="shared" si="14"/>
        <v>1.2334137496028463</v>
      </c>
      <c r="AM30" s="5">
        <f t="shared" si="14"/>
        <v>1.2463259409095675</v>
      </c>
      <c r="AN30" s="5">
        <f t="shared" si="14"/>
        <v>1.2593672541293555</v>
      </c>
      <c r="AO30" s="5">
        <f t="shared" si="14"/>
        <v>1.2725389804813416</v>
      </c>
      <c r="AP30" s="5">
        <f t="shared" si="14"/>
        <v>1.2858424240968476</v>
      </c>
      <c r="AQ30" s="5">
        <f t="shared" si="14"/>
        <v>1.2992789021485087</v>
      </c>
      <c r="AR30" s="5">
        <f t="shared" si="14"/>
        <v>1.3128497449806862</v>
      </c>
      <c r="AS30" s="5">
        <f t="shared" si="14"/>
        <v>1.3265562962411857</v>
      </c>
      <c r="AT30" s="5">
        <f t="shared" si="14"/>
        <v>1.34039991301429</v>
      </c>
      <c r="AU30" s="5">
        <f t="shared" si="14"/>
        <v>1.3543819659551253</v>
      </c>
      <c r="AV30" s="5">
        <f t="shared" si="14"/>
        <v>1.3685038394253692</v>
      </c>
      <c r="AW30" s="5">
        <f t="shared" si="14"/>
        <v>1.3827669316303153</v>
      </c>
      <c r="AX30" s="5">
        <f t="shared" si="14"/>
        <v>1.397172654757311</v>
      </c>
      <c r="AY30" s="5">
        <f t="shared" si="14"/>
        <v>1.4117224351155766</v>
      </c>
      <c r="AZ30" s="5">
        <f t="shared" si="14"/>
        <v>1.4264177132774247</v>
      </c>
      <c r="BA30" s="5">
        <f t="shared" si="14"/>
        <v>1.4412599442208918</v>
      </c>
      <c r="BB30" s="5">
        <f t="shared" si="14"/>
        <v>1.4562505974737932</v>
      </c>
      <c r="BC30" s="5">
        <f t="shared" si="14"/>
        <v>1.4713911572592235</v>
      </c>
      <c r="BD30" s="5">
        <f t="shared" si="14"/>
        <v>1.4866831226425083</v>
      </c>
      <c r="BE30" s="5">
        <f t="shared" si="14"/>
        <v>1.5021280076796257</v>
      </c>
      <c r="BF30" s="5">
        <f t="shared" si="14"/>
        <v>1.5177273415671146</v>
      </c>
      <c r="BG30" s="5">
        <f t="shared" si="14"/>
        <v>1.5334826687934782</v>
      </c>
      <c r="BH30" s="5">
        <f t="shared" si="14"/>
        <v>1.5493955492921057</v>
      </c>
      <c r="BI30" s="5">
        <f t="shared" si="14"/>
        <v>1.5654675585957192</v>
      </c>
      <c r="BJ30" s="5">
        <f t="shared" si="14"/>
        <v>1.581700287992369</v>
      </c>
      <c r="BK30" s="5">
        <f t="shared" si="14"/>
        <v>1.5980953446829853</v>
      </c>
      <c r="BL30" s="5">
        <f t="shared" si="14"/>
        <v>1.6146543519405077</v>
      </c>
      <c r="BM30" s="5">
        <f t="shared" si="14"/>
        <v>1.6313789492706052</v>
      </c>
      <c r="BN30" s="5">
        <f t="shared" si="14"/>
        <v>1.6482707925740039</v>
      </c>
      <c r="BO30" s="5">
        <f t="shared" si="14"/>
        <v>1.6653315543104366</v>
      </c>
      <c r="BP30" s="5">
        <f t="shared" si="14"/>
        <v>1.6825629236642334</v>
      </c>
      <c r="BQ30" s="5">
        <f t="shared" si="14"/>
        <v>1.6999666067115684</v>
      </c>
      <c r="BR30" s="5">
        <f t="shared" si="14"/>
        <v>1.7175443265893766</v>
      </c>
      <c r="BS30" s="5">
        <f t="shared" si="14"/>
        <v>1.7352978236659629</v>
      </c>
      <c r="BT30" s="5">
        <f t="shared" si="14"/>
        <v>1.753228855713315</v>
      </c>
      <c r="BU30" s="5">
        <f t="shared" si="14"/>
        <v>1.7713391980811408</v>
      </c>
      <c r="BV30" s="5">
        <f t="shared" si="14"/>
        <v>1.7896306438726448</v>
      </c>
      <c r="BW30" s="5">
        <f t="shared" si="14"/>
        <v>1.8081050041220637</v>
      </c>
      <c r="BX30" s="5">
        <f t="shared" si="14"/>
        <v>1.826764107973977</v>
      </c>
      <c r="BY30" s="5">
        <f aca="true" t="shared" si="15" ref="BY30:EJ30">BY29/135.27</f>
        <v>1.8456098028644095</v>
      </c>
      <c r="BZ30" s="5">
        <f t="shared" si="15"/>
        <v>1.864643954703746</v>
      </c>
      <c r="CA30" s="5">
        <f t="shared" si="15"/>
        <v>1.883868448061476</v>
      </c>
      <c r="CB30" s="5">
        <f t="shared" si="15"/>
        <v>1.9032851863527833</v>
      </c>
      <c r="CC30" s="5">
        <f t="shared" si="15"/>
        <v>1.9228960920270037</v>
      </c>
      <c r="CD30" s="5">
        <f t="shared" si="15"/>
        <v>1.9427031067579663</v>
      </c>
      <c r="CE30" s="5">
        <f t="shared" si="15"/>
        <v>1.9627081916362388</v>
      </c>
      <c r="CF30" s="5">
        <f t="shared" si="15"/>
        <v>1.9829133273632937</v>
      </c>
      <c r="CG30" s="5">
        <f t="shared" si="15"/>
        <v>2.003320514447619</v>
      </c>
      <c r="CH30" s="5">
        <f t="shared" si="15"/>
        <v>0</v>
      </c>
      <c r="CI30" s="5">
        <f t="shared" si="15"/>
        <v>0</v>
      </c>
      <c r="CJ30" s="5">
        <f t="shared" si="15"/>
        <v>0</v>
      </c>
      <c r="CK30" s="5">
        <f t="shared" si="15"/>
        <v>0</v>
      </c>
      <c r="CL30" s="5">
        <f t="shared" si="15"/>
        <v>0</v>
      </c>
      <c r="CM30" s="5">
        <f t="shared" si="15"/>
        <v>0</v>
      </c>
      <c r="CN30" s="5">
        <f t="shared" si="15"/>
        <v>0</v>
      </c>
      <c r="CO30" s="5">
        <f t="shared" si="15"/>
        <v>0</v>
      </c>
      <c r="CP30" s="5">
        <f t="shared" si="15"/>
        <v>0</v>
      </c>
      <c r="CQ30" s="5">
        <f t="shared" si="15"/>
        <v>0</v>
      </c>
      <c r="CR30" s="5">
        <f t="shared" si="15"/>
        <v>0</v>
      </c>
      <c r="CS30" s="5">
        <f t="shared" si="15"/>
        <v>0</v>
      </c>
      <c r="CT30" s="5">
        <f t="shared" si="15"/>
        <v>0</v>
      </c>
      <c r="CU30" s="5">
        <f t="shared" si="15"/>
        <v>0</v>
      </c>
      <c r="CV30" s="5">
        <f t="shared" si="15"/>
        <v>0</v>
      </c>
      <c r="CW30" s="5">
        <f t="shared" si="15"/>
        <v>0</v>
      </c>
      <c r="CX30" s="5">
        <f t="shared" si="15"/>
        <v>0</v>
      </c>
      <c r="CY30" s="5">
        <f t="shared" si="15"/>
        <v>0</v>
      </c>
      <c r="CZ30" s="5">
        <f t="shared" si="15"/>
        <v>0</v>
      </c>
      <c r="DA30" s="5">
        <f t="shared" si="15"/>
        <v>0</v>
      </c>
      <c r="DB30" s="5">
        <f t="shared" si="15"/>
        <v>0</v>
      </c>
      <c r="DC30" s="5">
        <f t="shared" si="15"/>
        <v>0</v>
      </c>
      <c r="DD30" s="5">
        <f t="shared" si="15"/>
        <v>0</v>
      </c>
      <c r="DE30" s="5">
        <f t="shared" si="15"/>
        <v>0</v>
      </c>
      <c r="DF30" s="5">
        <f t="shared" si="15"/>
        <v>0</v>
      </c>
      <c r="DG30" s="5">
        <f t="shared" si="15"/>
        <v>0</v>
      </c>
      <c r="DH30" s="5">
        <f t="shared" si="15"/>
        <v>0</v>
      </c>
      <c r="DI30" s="5">
        <f t="shared" si="15"/>
        <v>0</v>
      </c>
      <c r="DJ30" s="5">
        <f t="shared" si="15"/>
        <v>0</v>
      </c>
      <c r="DK30" s="5">
        <f t="shared" si="15"/>
        <v>0</v>
      </c>
      <c r="DL30" s="5">
        <f t="shared" si="15"/>
        <v>0</v>
      </c>
      <c r="DM30" s="5">
        <f t="shared" si="15"/>
        <v>0</v>
      </c>
      <c r="DN30" s="5">
        <f t="shared" si="15"/>
        <v>0</v>
      </c>
      <c r="DO30" s="5">
        <f t="shared" si="15"/>
        <v>0</v>
      </c>
      <c r="DP30" s="5">
        <f t="shared" si="15"/>
        <v>0</v>
      </c>
      <c r="DQ30" s="5">
        <f t="shared" si="15"/>
        <v>0</v>
      </c>
      <c r="DR30" s="5">
        <f t="shared" si="15"/>
        <v>0</v>
      </c>
      <c r="DS30" s="5">
        <f t="shared" si="15"/>
        <v>0</v>
      </c>
      <c r="DT30" s="5">
        <f t="shared" si="15"/>
        <v>0</v>
      </c>
      <c r="DU30" s="5">
        <f t="shared" si="15"/>
        <v>0</v>
      </c>
      <c r="DV30" s="5">
        <f t="shared" si="15"/>
        <v>0</v>
      </c>
      <c r="DW30" s="5">
        <f t="shared" si="15"/>
        <v>0</v>
      </c>
      <c r="DX30" s="5">
        <f t="shared" si="15"/>
        <v>0</v>
      </c>
      <c r="DY30" s="5">
        <f t="shared" si="15"/>
        <v>0</v>
      </c>
      <c r="DZ30" s="5">
        <f t="shared" si="15"/>
        <v>0</v>
      </c>
      <c r="EA30" s="5">
        <f t="shared" si="15"/>
        <v>0</v>
      </c>
      <c r="EB30" s="5">
        <f t="shared" si="15"/>
        <v>0</v>
      </c>
      <c r="EC30" s="5">
        <f t="shared" si="15"/>
        <v>0</v>
      </c>
      <c r="ED30" s="5">
        <f t="shared" si="15"/>
        <v>0</v>
      </c>
      <c r="EE30" s="5">
        <f t="shared" si="15"/>
        <v>0</v>
      </c>
      <c r="EF30" s="5">
        <f t="shared" si="15"/>
        <v>0</v>
      </c>
      <c r="EG30" s="5">
        <f t="shared" si="15"/>
        <v>0</v>
      </c>
      <c r="EH30" s="5">
        <f t="shared" si="15"/>
        <v>0</v>
      </c>
      <c r="EI30" s="5">
        <f t="shared" si="15"/>
        <v>0</v>
      </c>
      <c r="EJ30" s="5">
        <f t="shared" si="15"/>
        <v>0</v>
      </c>
      <c r="EK30" s="5">
        <f aca="true" t="shared" si="16" ref="EK30:GV30">EK29/135.27</f>
        <v>0</v>
      </c>
      <c r="EL30" s="5">
        <f t="shared" si="16"/>
        <v>0</v>
      </c>
      <c r="EM30" s="5">
        <f t="shared" si="16"/>
        <v>0</v>
      </c>
      <c r="EN30" s="5">
        <f t="shared" si="16"/>
        <v>0</v>
      </c>
      <c r="EO30" s="5">
        <f t="shared" si="16"/>
        <v>0</v>
      </c>
      <c r="EP30" s="5">
        <f t="shared" si="16"/>
        <v>0</v>
      </c>
      <c r="EQ30" s="5">
        <f t="shared" si="16"/>
        <v>0</v>
      </c>
      <c r="ER30" s="5">
        <f t="shared" si="16"/>
        <v>0</v>
      </c>
      <c r="ES30" s="5">
        <f t="shared" si="16"/>
        <v>0</v>
      </c>
      <c r="ET30" s="5">
        <f t="shared" si="16"/>
        <v>0</v>
      </c>
      <c r="EU30" s="5">
        <f t="shared" si="16"/>
        <v>0</v>
      </c>
      <c r="EV30" s="5">
        <f t="shared" si="16"/>
        <v>0</v>
      </c>
      <c r="EW30" s="5">
        <f t="shared" si="16"/>
        <v>0</v>
      </c>
      <c r="EX30" s="5">
        <f t="shared" si="16"/>
        <v>0</v>
      </c>
      <c r="EY30" s="5">
        <f t="shared" si="16"/>
        <v>0</v>
      </c>
      <c r="EZ30" s="5">
        <f t="shared" si="16"/>
        <v>0</v>
      </c>
      <c r="FA30" s="5">
        <f t="shared" si="16"/>
        <v>0</v>
      </c>
      <c r="FB30" s="5">
        <f t="shared" si="16"/>
        <v>0</v>
      </c>
      <c r="FC30" s="5">
        <f t="shared" si="16"/>
        <v>0</v>
      </c>
      <c r="FD30" s="5">
        <f t="shared" si="16"/>
        <v>0</v>
      </c>
      <c r="FE30" s="5">
        <f t="shared" si="16"/>
        <v>0</v>
      </c>
      <c r="FF30" s="5">
        <f t="shared" si="16"/>
        <v>0</v>
      </c>
      <c r="FG30" s="5">
        <f t="shared" si="16"/>
        <v>0</v>
      </c>
      <c r="FH30" s="5">
        <f t="shared" si="16"/>
        <v>0</v>
      </c>
      <c r="FI30" s="5">
        <f t="shared" si="16"/>
        <v>0</v>
      </c>
      <c r="FJ30" s="5">
        <f t="shared" si="16"/>
        <v>0</v>
      </c>
      <c r="FK30" s="5">
        <f t="shared" si="16"/>
        <v>0</v>
      </c>
      <c r="FL30" s="5">
        <f t="shared" si="16"/>
        <v>0</v>
      </c>
      <c r="FM30" s="5">
        <f t="shared" si="16"/>
        <v>0</v>
      </c>
      <c r="FN30" s="5">
        <f t="shared" si="16"/>
        <v>0</v>
      </c>
      <c r="FO30" s="5">
        <f t="shared" si="16"/>
        <v>0</v>
      </c>
      <c r="FP30" s="5">
        <f t="shared" si="16"/>
        <v>0</v>
      </c>
      <c r="FQ30" s="5">
        <f t="shared" si="16"/>
        <v>0</v>
      </c>
      <c r="FR30" s="5">
        <f t="shared" si="16"/>
        <v>0</v>
      </c>
      <c r="FS30" s="5">
        <f t="shared" si="16"/>
        <v>0</v>
      </c>
      <c r="FT30" s="5">
        <f t="shared" si="16"/>
        <v>0</v>
      </c>
      <c r="FU30" s="5">
        <f t="shared" si="16"/>
        <v>0</v>
      </c>
      <c r="FV30" s="5">
        <f t="shared" si="16"/>
        <v>0</v>
      </c>
      <c r="FW30" s="5">
        <f t="shared" si="16"/>
        <v>0</v>
      </c>
      <c r="FX30" s="5">
        <f t="shared" si="16"/>
        <v>0</v>
      </c>
      <c r="FY30" s="5">
        <f t="shared" si="16"/>
        <v>0</v>
      </c>
      <c r="FZ30" s="5">
        <f t="shared" si="16"/>
        <v>0</v>
      </c>
      <c r="GA30" s="5">
        <f t="shared" si="16"/>
        <v>0</v>
      </c>
      <c r="GB30" s="5">
        <f t="shared" si="16"/>
        <v>0</v>
      </c>
      <c r="GC30" s="5">
        <f t="shared" si="16"/>
        <v>0</v>
      </c>
      <c r="GD30" s="5">
        <f t="shared" si="16"/>
        <v>0</v>
      </c>
      <c r="GE30" s="5">
        <f t="shared" si="16"/>
        <v>0</v>
      </c>
      <c r="GF30" s="5">
        <f t="shared" si="16"/>
        <v>0</v>
      </c>
      <c r="GG30" s="5">
        <f t="shared" si="16"/>
        <v>0</v>
      </c>
      <c r="GH30" s="5">
        <f t="shared" si="16"/>
        <v>0</v>
      </c>
      <c r="GI30" s="5">
        <f t="shared" si="16"/>
        <v>0</v>
      </c>
      <c r="GJ30" s="5">
        <f t="shared" si="16"/>
        <v>0</v>
      </c>
      <c r="GK30" s="5">
        <f t="shared" si="16"/>
        <v>0</v>
      </c>
      <c r="GL30" s="5">
        <f t="shared" si="16"/>
        <v>0</v>
      </c>
      <c r="GM30" s="5">
        <f t="shared" si="16"/>
        <v>0</v>
      </c>
      <c r="GN30" s="5">
        <f t="shared" si="16"/>
        <v>0</v>
      </c>
      <c r="GO30" s="5">
        <f t="shared" si="16"/>
        <v>0</v>
      </c>
      <c r="GP30" s="5">
        <f t="shared" si="16"/>
        <v>0</v>
      </c>
      <c r="GQ30" s="5">
        <f t="shared" si="16"/>
        <v>0</v>
      </c>
      <c r="GR30" s="5">
        <f t="shared" si="16"/>
        <v>0</v>
      </c>
      <c r="GS30" s="5">
        <f t="shared" si="16"/>
        <v>0</v>
      </c>
      <c r="GT30" s="5">
        <f t="shared" si="16"/>
        <v>0</v>
      </c>
      <c r="GU30" s="5">
        <f t="shared" si="16"/>
        <v>0</v>
      </c>
      <c r="GV30" s="5">
        <f t="shared" si="16"/>
        <v>0</v>
      </c>
      <c r="GW30" s="5">
        <f aca="true" t="shared" si="17" ref="GW30:HT30">GW29/135.27</f>
        <v>0</v>
      </c>
      <c r="GX30" s="5">
        <f t="shared" si="17"/>
        <v>0</v>
      </c>
      <c r="GY30" s="5">
        <f t="shared" si="17"/>
        <v>0</v>
      </c>
      <c r="GZ30" s="5">
        <f t="shared" si="17"/>
        <v>0</v>
      </c>
      <c r="HA30" s="5">
        <f t="shared" si="17"/>
        <v>0</v>
      </c>
      <c r="HB30" s="5">
        <f t="shared" si="17"/>
        <v>0</v>
      </c>
      <c r="HC30" s="5">
        <f t="shared" si="17"/>
        <v>0</v>
      </c>
      <c r="HD30" s="5">
        <f t="shared" si="17"/>
        <v>0</v>
      </c>
      <c r="HE30" s="5">
        <f t="shared" si="17"/>
        <v>0</v>
      </c>
      <c r="HF30" s="5">
        <f t="shared" si="17"/>
        <v>0</v>
      </c>
      <c r="HG30" s="5">
        <f t="shared" si="17"/>
        <v>0</v>
      </c>
      <c r="HH30" s="5">
        <f t="shared" si="17"/>
        <v>0</v>
      </c>
      <c r="HI30" s="5">
        <f t="shared" si="17"/>
        <v>0</v>
      </c>
      <c r="HJ30" s="5">
        <f t="shared" si="17"/>
        <v>0</v>
      </c>
      <c r="HK30" s="5">
        <f t="shared" si="17"/>
        <v>0</v>
      </c>
      <c r="HL30" s="5">
        <f t="shared" si="17"/>
        <v>0</v>
      </c>
      <c r="HM30" s="5">
        <f t="shared" si="17"/>
        <v>0</v>
      </c>
      <c r="HN30" s="5">
        <f t="shared" si="17"/>
        <v>0</v>
      </c>
      <c r="HO30" s="5">
        <f t="shared" si="17"/>
        <v>0</v>
      </c>
      <c r="HP30" s="5">
        <f t="shared" si="17"/>
        <v>0</v>
      </c>
      <c r="HQ30" s="5">
        <f t="shared" si="17"/>
        <v>0</v>
      </c>
      <c r="HR30" s="5">
        <f t="shared" si="17"/>
        <v>0</v>
      </c>
      <c r="HS30" s="5">
        <f t="shared" si="17"/>
        <v>0</v>
      </c>
      <c r="HT30" s="5">
        <f t="shared" si="17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2004-03-01T10:18:51Z</dcterms:created>
  <dcterms:modified xsi:type="dcterms:W3CDTF">2004-03-05T16:27:30Z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208765303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