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45" windowWidth="9915" windowHeight="5640" activeTab="0"/>
  </bookViews>
  <sheets>
    <sheet name="Estrada-Argentina" sheetId="1" r:id="rId1"/>
  </sheets>
  <definedNames>
    <definedName name="_xlnm.Print_Area">'Estrada-Argentina'!$A$1:$J$45</definedName>
  </definedNames>
  <calcPr fullCalcOnLoad="1"/>
</workbook>
</file>

<file path=xl/sharedStrings.xml><?xml version="1.0" encoding="utf-8"?>
<sst xmlns="http://schemas.openxmlformats.org/spreadsheetml/2006/main" count="45" uniqueCount="42">
  <si>
    <t>España</t>
  </si>
  <si>
    <t>Suma</t>
  </si>
  <si>
    <t>Ventas</t>
  </si>
  <si>
    <t>Amortización</t>
  </si>
  <si>
    <t>Beneficio Neto</t>
  </si>
  <si>
    <t>Dividendos</t>
  </si>
  <si>
    <t>Caja</t>
  </si>
  <si>
    <t>Stocks</t>
  </si>
  <si>
    <t>Capital</t>
  </si>
  <si>
    <t>Pasivo</t>
  </si>
  <si>
    <t>Total</t>
  </si>
  <si>
    <t>1,1504*1,25=1,4380</t>
  </si>
  <si>
    <t>BAT</t>
  </si>
  <si>
    <t>Impuestos (30%)</t>
  </si>
  <si>
    <t>Coste de ventas</t>
  </si>
  <si>
    <t>Free Cash Flow</t>
  </si>
  <si>
    <t>Beneficio</t>
  </si>
  <si>
    <t>Activo fijo neto</t>
  </si>
  <si>
    <t>Adelanto a cuenta</t>
  </si>
  <si>
    <t>Inversión en la empresa</t>
  </si>
  <si>
    <t>Activo total</t>
  </si>
  <si>
    <t>Liquidación de la empresa</t>
  </si>
  <si>
    <t xml:space="preserve"> + amortización</t>
  </si>
  <si>
    <t>Estrada</t>
  </si>
  <si>
    <t>VAN</t>
  </si>
  <si>
    <t>Remuneración de Juan Estrada (flujo disponible para el accionista)</t>
  </si>
  <si>
    <t>Estrada ARGENTINA CON AJUSTES</t>
  </si>
  <si>
    <t>Revalorización stocks (1)</t>
  </si>
  <si>
    <t>Am. por Revalorización del activo fijo (2)</t>
  </si>
  <si>
    <t>Reservas (Beneficios retenidos)</t>
  </si>
  <si>
    <t>Reservas (Revalorización activo fijo)</t>
  </si>
  <si>
    <t>Reservas (Revalorización de stocks)</t>
  </si>
  <si>
    <t xml:space="preserve">  Activo fijo bruto</t>
  </si>
  <si>
    <t xml:space="preserve">  Revalorización activo fijo bruto</t>
  </si>
  <si>
    <t xml:space="preserve">  Amort. Acumulada activo inicial</t>
  </si>
  <si>
    <t xml:space="preserve">  Amortización acumulada reval. activo fijo</t>
  </si>
  <si>
    <t xml:space="preserve"> + Revalorización stocks</t>
  </si>
  <si>
    <t xml:space="preserve"> - Inversiones activos fijos</t>
  </si>
  <si>
    <t>Adelanto a cuenta. Juan Estrada</t>
  </si>
  <si>
    <t xml:space="preserve">TIR después de la regularización= </t>
  </si>
  <si>
    <t>TIR después de la regularización y los ajustes por inflación = 15,04% = 1,4379/1,25 -1</t>
  </si>
  <si>
    <t xml:space="preserve"> - ∆ NOF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</si>
</sst>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#,##0.0"/>
  </numFmts>
  <fonts count="11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b/>
      <sz val="8"/>
      <name val="Tms Rmn"/>
      <family val="0"/>
    </font>
    <font>
      <b/>
      <u val="single"/>
      <sz val="8"/>
      <name val="Tms Rmn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sz val="10"/>
      <name val="Geneva"/>
      <family val="0"/>
    </font>
    <font>
      <i/>
      <sz val="8"/>
      <name val="Tms Rm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9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6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4" fillId="0" borderId="5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1" fontId="4" fillId="0" borderId="2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pane ySplit="3195" topLeftCell="BM30" activePane="topLeft" state="split"/>
      <selection pane="topLeft" activeCell="K8" sqref="K8"/>
      <selection pane="bottomLeft" activeCell="H32" sqref="H32"/>
    </sheetView>
  </sheetViews>
  <sheetFormatPr defaultColWidth="9.00390625" defaultRowHeight="12.75"/>
  <cols>
    <col min="1" max="1" width="25.125" style="2" customWidth="1"/>
    <col min="2" max="10" width="8.00390625" style="2" customWidth="1"/>
    <col min="11" max="16384" width="12.00390625" style="2" customWidth="1"/>
  </cols>
  <sheetData>
    <row r="1" ht="10.5">
      <c r="D1" s="1" t="s">
        <v>26</v>
      </c>
    </row>
    <row r="2" spans="1:10" ht="10.5">
      <c r="A2" s="1"/>
      <c r="B2" s="1"/>
      <c r="C2" s="1"/>
      <c r="D2" s="1"/>
      <c r="E2" s="1"/>
      <c r="F2" s="1"/>
      <c r="G2" s="1"/>
      <c r="H2" s="1"/>
      <c r="I2" s="1"/>
      <c r="J2" s="9" t="s">
        <v>23</v>
      </c>
    </row>
    <row r="3" spans="1:10" ht="10.5">
      <c r="A3" s="1"/>
      <c r="B3" s="1"/>
      <c r="C3" s="1"/>
      <c r="D3" s="1"/>
      <c r="E3" s="1"/>
      <c r="F3" s="1"/>
      <c r="G3" s="1"/>
      <c r="H3" s="1"/>
      <c r="I3" s="9" t="s">
        <v>24</v>
      </c>
      <c r="J3" s="23" t="s">
        <v>0</v>
      </c>
    </row>
    <row r="4" spans="1:10" ht="10.5">
      <c r="A4" s="1"/>
      <c r="B4" s="18">
        <v>2000</v>
      </c>
      <c r="C4" s="19">
        <f>B4+1</f>
        <v>2001</v>
      </c>
      <c r="D4" s="19">
        <f>C4+1</f>
        <v>2002</v>
      </c>
      <c r="E4" s="19">
        <f>D4+1</f>
        <v>2003</v>
      </c>
      <c r="F4" s="19">
        <f>E4+1</f>
        <v>2004</v>
      </c>
      <c r="G4" s="19">
        <f>F4+1</f>
        <v>2005</v>
      </c>
      <c r="H4" s="20" t="s">
        <v>1</v>
      </c>
      <c r="I4" s="24">
        <v>0.25</v>
      </c>
      <c r="J4" s="25" t="s">
        <v>1</v>
      </c>
    </row>
    <row r="5" spans="1:10" ht="10.5">
      <c r="A5" s="2" t="s">
        <v>2</v>
      </c>
      <c r="C5" s="2">
        <f>104*1.25</f>
        <v>130</v>
      </c>
      <c r="D5" s="2">
        <f>C5*1.25</f>
        <v>162.5</v>
      </c>
      <c r="E5" s="16">
        <f>D5*1.25</f>
        <v>203.125</v>
      </c>
      <c r="F5" s="16">
        <f>E5*1.25</f>
        <v>253.90625</v>
      </c>
      <c r="G5" s="16">
        <f>F5*1.25</f>
        <v>317.3828125</v>
      </c>
      <c r="H5" s="21">
        <f aca="true" t="shared" si="0" ref="H5:H11">SUM(C5:G5)</f>
        <v>1066.9140625</v>
      </c>
      <c r="I5" s="7">
        <f aca="true" t="shared" si="1" ref="I5:I11">NPV(0.25,C5:G5)</f>
        <v>520</v>
      </c>
      <c r="J5" s="7">
        <v>520</v>
      </c>
    </row>
    <row r="6" spans="1:10" ht="10.5">
      <c r="A6" s="2" t="s">
        <v>14</v>
      </c>
      <c r="C6" s="2">
        <v>80</v>
      </c>
      <c r="D6" s="2">
        <v>100</v>
      </c>
      <c r="E6" s="16">
        <v>125</v>
      </c>
      <c r="F6" s="16">
        <v>156.25</v>
      </c>
      <c r="G6" s="16">
        <v>195.3125</v>
      </c>
      <c r="H6" s="21">
        <f t="shared" si="0"/>
        <v>656.5625</v>
      </c>
      <c r="I6" s="8">
        <f t="shared" si="1"/>
        <v>320</v>
      </c>
      <c r="J6" s="8">
        <v>400</v>
      </c>
    </row>
    <row r="7" spans="1:10" ht="10.5">
      <c r="A7" s="2" t="s">
        <v>27</v>
      </c>
      <c r="C7" s="2">
        <f>C6*0.25</f>
        <v>20</v>
      </c>
      <c r="D7" s="2">
        <f>D6*0.25</f>
        <v>25</v>
      </c>
      <c r="E7" s="16">
        <f>E6*0.25</f>
        <v>31.25</v>
      </c>
      <c r="F7" s="16">
        <f>F6*0.25</f>
        <v>39.0625</v>
      </c>
      <c r="G7" s="16">
        <f>G6*0.25</f>
        <v>48.828125</v>
      </c>
      <c r="H7" s="21">
        <f t="shared" si="0"/>
        <v>164.140625</v>
      </c>
      <c r="I7" s="8">
        <f t="shared" si="1"/>
        <v>80</v>
      </c>
      <c r="J7" s="8">
        <v>0</v>
      </c>
    </row>
    <row r="8" spans="1:10" ht="10.5">
      <c r="A8" s="2" t="s">
        <v>3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8">
        <f t="shared" si="0"/>
        <v>20</v>
      </c>
      <c r="I8" s="21">
        <f t="shared" si="1"/>
        <v>10.75712</v>
      </c>
      <c r="J8" s="8">
        <v>20</v>
      </c>
    </row>
    <row r="9" spans="1:10" ht="10.5">
      <c r="A9" s="2" t="s">
        <v>28</v>
      </c>
      <c r="C9" s="2">
        <f>C8*1.25-C8</f>
        <v>1</v>
      </c>
      <c r="D9" s="2">
        <f>(C8+C9)*1.25-D8</f>
        <v>2.25</v>
      </c>
      <c r="E9" s="16">
        <f>(D8+D9)*1.25-E8</f>
        <v>3.8125</v>
      </c>
      <c r="F9" s="16">
        <f>(E8+E9)*1.25-F8</f>
        <v>5.765625</v>
      </c>
      <c r="G9" s="16">
        <f>(F8+F9)*1.25-G8</f>
        <v>8.20703125</v>
      </c>
      <c r="H9" s="21">
        <f t="shared" si="0"/>
        <v>21.03515625</v>
      </c>
      <c r="I9" s="21">
        <f t="shared" si="1"/>
        <v>9.24288</v>
      </c>
      <c r="J9" s="8">
        <v>0</v>
      </c>
    </row>
    <row r="10" spans="1:10" ht="10.5">
      <c r="A10" s="2" t="s">
        <v>12</v>
      </c>
      <c r="C10" s="2">
        <f>C5-C6-C8-C7-C9</f>
        <v>25</v>
      </c>
      <c r="D10" s="2">
        <f>D5-D6-D8-D7-D9</f>
        <v>31.25</v>
      </c>
      <c r="E10" s="16">
        <f>E5-E6-E8-E7-E9</f>
        <v>39.0625</v>
      </c>
      <c r="F10" s="16">
        <f>F5-F6-F8-F7-F9</f>
        <v>48.828125</v>
      </c>
      <c r="G10" s="16">
        <f>G5-G6-G8-G7-G9</f>
        <v>61.03515625</v>
      </c>
      <c r="H10" s="21">
        <f t="shared" si="0"/>
        <v>205.17578125</v>
      </c>
      <c r="I10" s="8">
        <f t="shared" si="1"/>
        <v>100</v>
      </c>
      <c r="J10" s="8">
        <v>100</v>
      </c>
    </row>
    <row r="11" spans="1:10" ht="10.5">
      <c r="A11" s="2" t="s">
        <v>13</v>
      </c>
      <c r="C11" s="2">
        <f>C10*0.3</f>
        <v>7.5</v>
      </c>
      <c r="D11" s="2">
        <f>D10*0.3</f>
        <v>9.375</v>
      </c>
      <c r="E11" s="16">
        <f>E10*0.3</f>
        <v>11.71875</v>
      </c>
      <c r="F11" s="16">
        <f>F10*0.3</f>
        <v>14.6484375</v>
      </c>
      <c r="G11" s="16">
        <f>G10*0.3</f>
        <v>18.310546875</v>
      </c>
      <c r="H11" s="21">
        <f t="shared" si="0"/>
        <v>61.552734375</v>
      </c>
      <c r="I11" s="8">
        <f t="shared" si="1"/>
        <v>30</v>
      </c>
      <c r="J11" s="8">
        <v>30</v>
      </c>
    </row>
    <row r="12" spans="1:10" ht="10.5">
      <c r="A12" s="3" t="s">
        <v>4</v>
      </c>
      <c r="B12" s="3"/>
      <c r="C12" s="17">
        <f>C10-C11</f>
        <v>17.5</v>
      </c>
      <c r="D12" s="17">
        <f>D10-D11</f>
        <v>21.875</v>
      </c>
      <c r="E12" s="17">
        <f>E10-E11</f>
        <v>27.34375</v>
      </c>
      <c r="F12" s="17">
        <f>F10-F11</f>
        <v>34.1796875</v>
      </c>
      <c r="G12" s="17">
        <f>G10-G11</f>
        <v>42.724609375</v>
      </c>
      <c r="H12" s="22">
        <f>SUM(C12:G12)</f>
        <v>143.623046875</v>
      </c>
      <c r="I12" s="10">
        <f>NPV(0.25,C12:G12)</f>
        <v>70</v>
      </c>
      <c r="J12" s="10">
        <v>70</v>
      </c>
    </row>
    <row r="13" spans="1:10" ht="10.5">
      <c r="A13" s="11" t="s">
        <v>5</v>
      </c>
      <c r="B13" s="11"/>
      <c r="C13" s="37">
        <f>C12</f>
        <v>17.5</v>
      </c>
      <c r="D13" s="37">
        <f>D12</f>
        <v>21.875</v>
      </c>
      <c r="E13" s="37">
        <f>E12</f>
        <v>27.34375</v>
      </c>
      <c r="F13" s="37">
        <f>F12</f>
        <v>34.1796875</v>
      </c>
      <c r="G13" s="37">
        <f>G12</f>
        <v>42.724609375</v>
      </c>
      <c r="H13" s="29">
        <f>SUM(C13:G13)</f>
        <v>143.623046875</v>
      </c>
      <c r="I13" s="12">
        <f>NPV(0.25,C13:G13)</f>
        <v>70</v>
      </c>
      <c r="J13" s="3">
        <v>170</v>
      </c>
    </row>
    <row r="14" spans="8:9" ht="10.5">
      <c r="H14" s="4"/>
      <c r="I14" s="4"/>
    </row>
    <row r="15" spans="1:10" ht="10.5">
      <c r="A15" s="1" t="s">
        <v>25</v>
      </c>
      <c r="J15" s="4"/>
    </row>
    <row r="16" spans="1:10" ht="10.5">
      <c r="A16" s="2" t="s">
        <v>5</v>
      </c>
      <c r="C16" s="2">
        <f>C13</f>
        <v>17.5</v>
      </c>
      <c r="D16" s="16">
        <f>D13</f>
        <v>21.875</v>
      </c>
      <c r="E16" s="16">
        <f>E13</f>
        <v>27.34375</v>
      </c>
      <c r="F16" s="16">
        <f>F13</f>
        <v>34.1796875</v>
      </c>
      <c r="G16" s="16">
        <f>G13</f>
        <v>42.724609375</v>
      </c>
      <c r="H16" s="31">
        <f>SUM(B16:G16)</f>
        <v>143.623046875</v>
      </c>
      <c r="I16" s="41">
        <f>NPV(0.25,C16:G16)</f>
        <v>70</v>
      </c>
      <c r="J16" s="26">
        <v>70</v>
      </c>
    </row>
    <row r="17" spans="1:10" ht="10.5">
      <c r="A17" s="2" t="s">
        <v>38</v>
      </c>
      <c r="C17" s="16">
        <v>5</v>
      </c>
      <c r="D17" s="16">
        <f>C17*1.25</f>
        <v>6.25</v>
      </c>
      <c r="E17" s="16">
        <f>D17*1.25</f>
        <v>7.8125</v>
      </c>
      <c r="F17" s="16">
        <f>E17*1.25</f>
        <v>9.765625</v>
      </c>
      <c r="G17" s="16">
        <f>-SUM(C17:F17)</f>
        <v>-28.828125</v>
      </c>
      <c r="H17" s="21">
        <f>SUM(B17:G17)</f>
        <v>0</v>
      </c>
      <c r="I17" s="21">
        <f>NPV(0.25,C17:G17)</f>
        <v>6.5536</v>
      </c>
      <c r="J17" s="14"/>
    </row>
    <row r="18" spans="1:10" ht="10.5">
      <c r="A18" s="2" t="s">
        <v>19</v>
      </c>
      <c r="B18" s="2">
        <f>-B30</f>
        <v>-100</v>
      </c>
      <c r="H18" s="8">
        <f>SUM(B18:G18)</f>
        <v>-100</v>
      </c>
      <c r="I18" s="42">
        <f>NPV(0.25,C18:G18)+B18</f>
        <v>-100</v>
      </c>
      <c r="J18" s="14">
        <v>-100</v>
      </c>
    </row>
    <row r="19" spans="1:10" ht="10.5">
      <c r="A19" s="2" t="s">
        <v>21</v>
      </c>
      <c r="C19" s="2">
        <v>0</v>
      </c>
      <c r="D19" s="2">
        <v>0</v>
      </c>
      <c r="E19" s="2">
        <v>0</v>
      </c>
      <c r="F19" s="2">
        <v>0</v>
      </c>
      <c r="G19" s="16">
        <f>F31+F33+G26+G7</f>
        <v>285.17578125</v>
      </c>
      <c r="H19" s="21">
        <f>SUM(B19:G19)</f>
        <v>285.17578125</v>
      </c>
      <c r="I19" s="21">
        <f>NPV(0.25,C19:G19)</f>
        <v>93.44640000000001</v>
      </c>
      <c r="J19" s="14">
        <v>100</v>
      </c>
    </row>
    <row r="20" spans="1:10" ht="10.5">
      <c r="A20" s="6" t="s">
        <v>10</v>
      </c>
      <c r="B20" s="6">
        <f aca="true" t="shared" si="2" ref="B20:G20">SUM(B16:B19)</f>
        <v>-100</v>
      </c>
      <c r="C20" s="6">
        <f t="shared" si="2"/>
        <v>22.5</v>
      </c>
      <c r="D20" s="32">
        <f t="shared" si="2"/>
        <v>28.125</v>
      </c>
      <c r="E20" s="32">
        <f t="shared" si="2"/>
        <v>35.15625</v>
      </c>
      <c r="F20" s="32">
        <f t="shared" si="2"/>
        <v>43.9453125</v>
      </c>
      <c r="G20" s="32">
        <f t="shared" si="2"/>
        <v>299.072265625</v>
      </c>
      <c r="H20" s="33">
        <f>SUM(B20:G20)</f>
        <v>328.798828125</v>
      </c>
      <c r="I20" s="43">
        <f>NPV(0.25,C20:G20)+B20</f>
        <v>70</v>
      </c>
      <c r="J20" s="15">
        <f>SUM(J16:J19)</f>
        <v>70</v>
      </c>
    </row>
    <row r="21" spans="8:9" ht="10.5">
      <c r="H21" s="39">
        <f>SUM(H16:H19)</f>
        <v>328.798828125</v>
      </c>
      <c r="I21" s="39">
        <f>SUM(I16:I19)</f>
        <v>70.00000000000001</v>
      </c>
    </row>
    <row r="22" spans="1:9" ht="10.5">
      <c r="A22" s="4" t="s">
        <v>6</v>
      </c>
      <c r="B22" s="4">
        <v>0</v>
      </c>
      <c r="C22" s="39">
        <f>C35-C29-C24-C23</f>
        <v>0</v>
      </c>
      <c r="D22" s="39">
        <f>D35-D29-D24-D23</f>
        <v>0</v>
      </c>
      <c r="E22" s="39">
        <f>E35-E29-E24-E23</f>
        <v>0</v>
      </c>
      <c r="F22" s="39">
        <f>F35-F29-F24-F23</f>
        <v>0</v>
      </c>
      <c r="G22" s="39">
        <f>G35-G29-G24-G23</f>
        <v>0</v>
      </c>
      <c r="H22" s="4"/>
      <c r="I22" s="4"/>
    </row>
    <row r="23" spans="1:9" ht="10.5">
      <c r="A23" s="2" t="s">
        <v>18</v>
      </c>
      <c r="B23" s="4"/>
      <c r="C23" s="39">
        <f>C20-C12</f>
        <v>5</v>
      </c>
      <c r="D23" s="39">
        <f>C23+D17</f>
        <v>11.25</v>
      </c>
      <c r="E23" s="39">
        <f>D23+E17</f>
        <v>19.0625</v>
      </c>
      <c r="F23" s="39">
        <f>E23+F17</f>
        <v>28.828125</v>
      </c>
      <c r="G23" s="39">
        <f>F23+G17</f>
        <v>0</v>
      </c>
      <c r="H23" s="4"/>
      <c r="I23" s="4"/>
    </row>
    <row r="24" spans="1:9" ht="10.5">
      <c r="A24" s="2" t="s">
        <v>7</v>
      </c>
      <c r="B24" s="2">
        <v>80</v>
      </c>
      <c r="C24" s="2">
        <f>B24*1.25</f>
        <v>100</v>
      </c>
      <c r="D24" s="2">
        <f>C24*1.25</f>
        <v>125</v>
      </c>
      <c r="E24" s="2">
        <f>D24*1.25</f>
        <v>156.25</v>
      </c>
      <c r="F24" s="16">
        <f>E24*1.25</f>
        <v>195.3125</v>
      </c>
      <c r="G24" s="2">
        <v>0</v>
      </c>
      <c r="H24" s="4"/>
      <c r="I24" s="4"/>
    </row>
    <row r="25" spans="1:9" s="35" customFormat="1" ht="10.5">
      <c r="A25" s="35" t="s">
        <v>32</v>
      </c>
      <c r="B25" s="35">
        <v>20</v>
      </c>
      <c r="C25" s="35">
        <v>20</v>
      </c>
      <c r="D25" s="35">
        <v>20</v>
      </c>
      <c r="E25" s="35">
        <v>20</v>
      </c>
      <c r="F25" s="35">
        <v>20</v>
      </c>
      <c r="G25" s="35">
        <v>20</v>
      </c>
      <c r="H25" s="38"/>
      <c r="I25" s="38"/>
    </row>
    <row r="26" spans="1:9" s="35" customFormat="1" ht="10.5">
      <c r="A26" s="35" t="s">
        <v>33</v>
      </c>
      <c r="C26" s="35">
        <f>C9</f>
        <v>1</v>
      </c>
      <c r="D26" s="35">
        <f>D9+C26</f>
        <v>3.25</v>
      </c>
      <c r="E26" s="36">
        <f>E9+D26</f>
        <v>7.0625</v>
      </c>
      <c r="F26" s="36">
        <f>F9+E26</f>
        <v>12.828125</v>
      </c>
      <c r="G26" s="36">
        <f>G9+F26</f>
        <v>21.03515625</v>
      </c>
      <c r="H26" s="38"/>
      <c r="I26" s="38"/>
    </row>
    <row r="27" spans="1:9" s="35" customFormat="1" ht="10.5">
      <c r="A27" s="35" t="s">
        <v>34</v>
      </c>
      <c r="C27" s="35">
        <f>C8</f>
        <v>4</v>
      </c>
      <c r="D27" s="35">
        <f>D8+C27</f>
        <v>8</v>
      </c>
      <c r="E27" s="35">
        <f>E8+D27</f>
        <v>12</v>
      </c>
      <c r="F27" s="35">
        <f>F8+E27</f>
        <v>16</v>
      </c>
      <c r="G27" s="35">
        <f>G8+F27</f>
        <v>20</v>
      </c>
      <c r="H27" s="38"/>
      <c r="I27" s="38"/>
    </row>
    <row r="28" spans="1:9" s="35" customFormat="1" ht="10.5">
      <c r="A28" s="35" t="s">
        <v>35</v>
      </c>
      <c r="C28" s="35">
        <f>C26</f>
        <v>1</v>
      </c>
      <c r="D28" s="35">
        <f>D26</f>
        <v>3.25</v>
      </c>
      <c r="E28" s="36">
        <f>E26</f>
        <v>7.0625</v>
      </c>
      <c r="F28" s="36">
        <f>F26</f>
        <v>12.828125</v>
      </c>
      <c r="G28" s="36">
        <f>G26</f>
        <v>21.03515625</v>
      </c>
      <c r="H28" s="38"/>
      <c r="I28" s="38"/>
    </row>
    <row r="29" spans="1:9" ht="10.5">
      <c r="A29" s="4" t="s">
        <v>17</v>
      </c>
      <c r="B29" s="2">
        <f aca="true" t="shared" si="3" ref="B29:G29">B25+B26-B27-B28</f>
        <v>20</v>
      </c>
      <c r="C29" s="2">
        <f t="shared" si="3"/>
        <v>16</v>
      </c>
      <c r="D29" s="2">
        <f t="shared" si="3"/>
        <v>12</v>
      </c>
      <c r="E29" s="2">
        <f t="shared" si="3"/>
        <v>8</v>
      </c>
      <c r="F29" s="2">
        <f t="shared" si="3"/>
        <v>4</v>
      </c>
      <c r="G29" s="2">
        <f t="shared" si="3"/>
        <v>0</v>
      </c>
      <c r="H29" s="4"/>
      <c r="I29" s="4"/>
    </row>
    <row r="30" spans="1:9" ht="10.5">
      <c r="A30" s="3" t="s">
        <v>20</v>
      </c>
      <c r="B30" s="3">
        <f aca="true" t="shared" si="4" ref="B30:G30">B22+B23+B24+B29</f>
        <v>100</v>
      </c>
      <c r="C30" s="3">
        <f t="shared" si="4"/>
        <v>121</v>
      </c>
      <c r="D30" s="3">
        <f t="shared" si="4"/>
        <v>148.25</v>
      </c>
      <c r="E30" s="17">
        <f t="shared" si="4"/>
        <v>183.3125</v>
      </c>
      <c r="F30" s="17">
        <f t="shared" si="4"/>
        <v>228.140625</v>
      </c>
      <c r="G30" s="34">
        <f t="shared" si="4"/>
        <v>0</v>
      </c>
      <c r="H30" s="4"/>
      <c r="I30" s="4"/>
    </row>
    <row r="31" spans="1:9" ht="10.5">
      <c r="A31" s="2" t="s">
        <v>8</v>
      </c>
      <c r="B31" s="2">
        <v>100</v>
      </c>
      <c r="C31" s="2">
        <v>100</v>
      </c>
      <c r="D31" s="2">
        <v>100</v>
      </c>
      <c r="E31" s="2">
        <v>100</v>
      </c>
      <c r="F31" s="2">
        <v>100</v>
      </c>
      <c r="G31" s="2">
        <v>100</v>
      </c>
      <c r="H31" s="4"/>
      <c r="I31" s="4"/>
    </row>
    <row r="32" spans="1:9" ht="10.5">
      <c r="A32" s="2" t="s">
        <v>29</v>
      </c>
      <c r="C32" s="2">
        <f>B32+C12-C13</f>
        <v>0</v>
      </c>
      <c r="D32" s="2">
        <f>C32+D12-D13</f>
        <v>0</v>
      </c>
      <c r="E32" s="2">
        <f>D32+E12-E13</f>
        <v>0</v>
      </c>
      <c r="F32" s="2">
        <f>E32+F12-F13</f>
        <v>0</v>
      </c>
      <c r="G32" s="30">
        <f>F32+G12-G13-G19+I34+I35</f>
        <v>-100</v>
      </c>
      <c r="H32" s="4"/>
      <c r="I32" s="4"/>
    </row>
    <row r="33" spans="1:9" ht="11.25" thickBot="1">
      <c r="A33" s="2" t="s">
        <v>31</v>
      </c>
      <c r="C33" s="2">
        <f>C7</f>
        <v>20</v>
      </c>
      <c r="D33" s="2">
        <f>C33+D7</f>
        <v>45</v>
      </c>
      <c r="E33" s="16">
        <f>D33+E7</f>
        <v>76.25</v>
      </c>
      <c r="F33" s="16">
        <f>E33+F7</f>
        <v>115.3125</v>
      </c>
      <c r="G33" s="2">
        <v>0</v>
      </c>
      <c r="H33" s="4"/>
      <c r="I33" s="4"/>
    </row>
    <row r="34" spans="1:9" ht="10.5">
      <c r="A34" s="2" t="s">
        <v>30</v>
      </c>
      <c r="C34" s="2">
        <f>C26</f>
        <v>1</v>
      </c>
      <c r="D34" s="2">
        <f>D26</f>
        <v>3.25</v>
      </c>
      <c r="E34" s="16">
        <f>E26</f>
        <v>7.0625</v>
      </c>
      <c r="F34" s="16">
        <f>F26</f>
        <v>12.828125</v>
      </c>
      <c r="G34" s="2">
        <v>0</v>
      </c>
      <c r="H34" s="4"/>
      <c r="I34" s="45">
        <f>F33+G7</f>
        <v>164.140625</v>
      </c>
    </row>
    <row r="35" spans="1:9" ht="11.25" thickBot="1">
      <c r="A35" s="3" t="s">
        <v>9</v>
      </c>
      <c r="B35" s="3">
        <f aca="true" t="shared" si="5" ref="B35:G35">B31+B32+B33+B34</f>
        <v>100</v>
      </c>
      <c r="C35" s="3">
        <f t="shared" si="5"/>
        <v>121</v>
      </c>
      <c r="D35" s="3">
        <f t="shared" si="5"/>
        <v>148.25</v>
      </c>
      <c r="E35" s="17">
        <f t="shared" si="5"/>
        <v>183.3125</v>
      </c>
      <c r="F35" s="17">
        <f t="shared" si="5"/>
        <v>228.140625</v>
      </c>
      <c r="G35" s="34">
        <f t="shared" si="5"/>
        <v>0</v>
      </c>
      <c r="H35" s="4"/>
      <c r="I35" s="46">
        <f>G26</f>
        <v>21.03515625</v>
      </c>
    </row>
    <row r="36" spans="8:9" ht="10.5">
      <c r="H36" s="4"/>
      <c r="I36" s="4"/>
    </row>
    <row r="37" spans="1:9" ht="10.5">
      <c r="A37" s="13" t="s">
        <v>15</v>
      </c>
      <c r="H37" s="4"/>
      <c r="I37" s="4"/>
    </row>
    <row r="38" spans="1:10" ht="10.5">
      <c r="A38" s="2" t="s">
        <v>16</v>
      </c>
      <c r="B38" s="2">
        <v>0</v>
      </c>
      <c r="C38" s="2">
        <f>C12</f>
        <v>17.5</v>
      </c>
      <c r="D38" s="16">
        <f>D12</f>
        <v>21.875</v>
      </c>
      <c r="E38" s="16">
        <f>E12</f>
        <v>27.34375</v>
      </c>
      <c r="F38" s="16">
        <f>F12</f>
        <v>34.1796875</v>
      </c>
      <c r="G38" s="16">
        <f>G12</f>
        <v>42.724609375</v>
      </c>
      <c r="H38" s="31">
        <f>SUM(C38:G38)</f>
        <v>143.623046875</v>
      </c>
      <c r="I38" s="27">
        <f>NPV(0.25,C38:G38)+B38</f>
        <v>70</v>
      </c>
      <c r="J38" s="7">
        <v>70</v>
      </c>
    </row>
    <row r="39" spans="1:10" ht="10.5">
      <c r="A39" s="2" t="s">
        <v>22</v>
      </c>
      <c r="C39" s="2">
        <f>C8+C9</f>
        <v>5</v>
      </c>
      <c r="D39" s="2">
        <f>D8+D9</f>
        <v>6.25</v>
      </c>
      <c r="E39" s="16">
        <f>E8+E9</f>
        <v>7.8125</v>
      </c>
      <c r="F39" s="16">
        <f>F8+F9</f>
        <v>9.765625</v>
      </c>
      <c r="G39" s="16">
        <f>G8+G9</f>
        <v>12.20703125</v>
      </c>
      <c r="H39" s="21">
        <f>SUM(C39:G39)</f>
        <v>41.03515625</v>
      </c>
      <c r="I39" s="28">
        <f>NPV(0.25,C39:G39)</f>
        <v>20</v>
      </c>
      <c r="J39" s="8">
        <v>20</v>
      </c>
    </row>
    <row r="40" spans="1:10" ht="10.5">
      <c r="A40" s="2" t="s">
        <v>41</v>
      </c>
      <c r="B40" s="2">
        <f>-B24</f>
        <v>-80</v>
      </c>
      <c r="C40" s="2">
        <f>B24-C24</f>
        <v>-20</v>
      </c>
      <c r="D40" s="2">
        <f>C24-D24</f>
        <v>-25</v>
      </c>
      <c r="E40" s="2">
        <f>D24-E24</f>
        <v>-31.25</v>
      </c>
      <c r="F40" s="16">
        <f>E24-F24</f>
        <v>-39.0625</v>
      </c>
      <c r="G40" s="16">
        <f>F24-G24</f>
        <v>195.3125</v>
      </c>
      <c r="H40" s="8">
        <f>SUM(B40:G40)</f>
        <v>0</v>
      </c>
      <c r="I40" s="28">
        <f>NPV(0.25,C40:G40)+B40</f>
        <v>-80</v>
      </c>
      <c r="J40" s="8">
        <v>0</v>
      </c>
    </row>
    <row r="41" spans="1:10" ht="10.5">
      <c r="A41" s="2" t="s">
        <v>36</v>
      </c>
      <c r="C41" s="2">
        <f>C7</f>
        <v>20</v>
      </c>
      <c r="D41" s="2">
        <f>D7</f>
        <v>25</v>
      </c>
      <c r="E41" s="2">
        <f>E7</f>
        <v>31.25</v>
      </c>
      <c r="F41" s="16">
        <f>F7</f>
        <v>39.0625</v>
      </c>
      <c r="G41" s="16">
        <f>G7</f>
        <v>48.828125</v>
      </c>
      <c r="H41" s="21">
        <f>SUM(B41:G41)</f>
        <v>164.140625</v>
      </c>
      <c r="I41" s="28">
        <f>NPV(0.25,C41:G41)+B41</f>
        <v>80</v>
      </c>
      <c r="J41" s="8">
        <v>0</v>
      </c>
    </row>
    <row r="42" spans="1:10" ht="10.5">
      <c r="A42" s="2" t="s">
        <v>37</v>
      </c>
      <c r="B42" s="2">
        <f>-B29</f>
        <v>-20</v>
      </c>
      <c r="H42" s="8">
        <f>SUM(B42:G42)</f>
        <v>-20</v>
      </c>
      <c r="I42" s="28">
        <f>NPV(0.25,C42:G42)+B42</f>
        <v>-20</v>
      </c>
      <c r="J42" s="8">
        <v>-20</v>
      </c>
    </row>
    <row r="43" spans="1:10" ht="10.5">
      <c r="A43" s="6" t="s">
        <v>10</v>
      </c>
      <c r="B43" s="6">
        <f>B38+B39+B40+B42</f>
        <v>-100</v>
      </c>
      <c r="C43" s="6">
        <f>C38+C39+C40+C42+C41</f>
        <v>22.5</v>
      </c>
      <c r="D43" s="32">
        <f>D38+D39+D40+D42+D41</f>
        <v>28.125</v>
      </c>
      <c r="E43" s="32">
        <f>E38+E39+E40+E42+E41</f>
        <v>35.15625</v>
      </c>
      <c r="F43" s="32">
        <f>F38+F39+F40+F42+F41</f>
        <v>43.9453125</v>
      </c>
      <c r="G43" s="32">
        <f>G38+G39+G40+G42+G41</f>
        <v>299.072265625</v>
      </c>
      <c r="H43" s="33">
        <f>SUM(B43:G43)</f>
        <v>328.798828125</v>
      </c>
      <c r="I43" s="40">
        <f>NPV(0.25,C43:G43)+B43</f>
        <v>70</v>
      </c>
      <c r="J43" s="10">
        <v>70</v>
      </c>
    </row>
    <row r="45" spans="1:10" ht="10.5">
      <c r="A45" s="2" t="s">
        <v>39</v>
      </c>
      <c r="B45" s="44">
        <f>IRR(B43:G43)</f>
        <v>0.43794738007948025</v>
      </c>
      <c r="D45" s="2" t="s">
        <v>11</v>
      </c>
      <c r="J45" s="5"/>
    </row>
    <row r="46" spans="1:10" ht="10.5">
      <c r="A46" s="2" t="s">
        <v>40</v>
      </c>
      <c r="B46" s="5"/>
      <c r="J46" s="5"/>
    </row>
  </sheetData>
  <printOptions/>
  <pageMargins left="0.7500000000000001" right="0.4133858267716536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2004-01-12T11:52:52Z</dcterms:created>
  <dcterms:modified xsi:type="dcterms:W3CDTF">2004-03-05T14:43:39Z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-881863669</vt:i4>
  </property>
  <property fmtid="{D5CDD505-2E9C-101B-9397-08002B2CF9AE}" pid="4" name="_EmailSubje">
    <vt:lpwstr>Cambiar estas tablas cap 12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