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65" yWindow="45" windowWidth="9915" windowHeight="5640" activeTab="0"/>
  </bookViews>
  <sheets>
    <sheet name="Estrada-Argentina" sheetId="1" r:id="rId1"/>
  </sheets>
  <definedNames>
    <definedName name="_xlnm.Print_Area">'Estrada-Argentina'!$A$1:$J$36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<sst xmlns="http://schemas.openxmlformats.org/spreadsheetml/2006/main" count="36" uniqueCount="33">
  <si>
    <t>España</t>
  </si>
  <si>
    <t>Suma</t>
  </si>
  <si>
    <t>Ventas</t>
  </si>
  <si>
    <t>Amortización</t>
  </si>
  <si>
    <t>Beneficio Neto</t>
  </si>
  <si>
    <t>Dividendos</t>
  </si>
  <si>
    <t>Caja</t>
  </si>
  <si>
    <t>Stocks</t>
  </si>
  <si>
    <t>Capital</t>
  </si>
  <si>
    <t>Pasivo</t>
  </si>
  <si>
    <t>Total</t>
  </si>
  <si>
    <t>1,1504*1,25=1,4380</t>
  </si>
  <si>
    <t>BAT</t>
  </si>
  <si>
    <t>Impuestos (30%)</t>
  </si>
  <si>
    <t>Coste de ventas</t>
  </si>
  <si>
    <t>Free Cash Flow</t>
  </si>
  <si>
    <t>Beneficio</t>
  </si>
  <si>
    <t>Activo fijo neto</t>
  </si>
  <si>
    <t>Inversión en la empresa</t>
  </si>
  <si>
    <t>Activo total</t>
  </si>
  <si>
    <t>Liquidación de la empresa</t>
  </si>
  <si>
    <t xml:space="preserve"> + amortización</t>
  </si>
  <si>
    <t>Estrada</t>
  </si>
  <si>
    <t>VAN</t>
  </si>
  <si>
    <t>Remuneración de Juan Estrada (flujo disponible para el accionista)</t>
  </si>
  <si>
    <t>Reservas (Beneficios retenidos)</t>
  </si>
  <si>
    <t xml:space="preserve">  Activo fijo bruto</t>
  </si>
  <si>
    <t xml:space="preserve"> - Inversiones activos fijos</t>
  </si>
  <si>
    <t xml:space="preserve">TIR después de la regularización= </t>
  </si>
  <si>
    <t>TIR después de la regularización y los ajustes por inflación = 15,04% = 1,4379/1,25 -1</t>
  </si>
  <si>
    <t xml:space="preserve"> - ∆ NOF</t>
  </si>
  <si>
    <t>Estrada ARGENTINA</t>
  </si>
  <si>
    <t xml:space="preserve">  Amort. Acumulada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</si>
</sst>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.0000"/>
    <numFmt numFmtId="174" formatCode="0.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%"/>
    <numFmt numFmtId="180" formatCode="#,##0.0"/>
    <numFmt numFmtId="181" formatCode="0.00000"/>
  </numFmts>
  <fonts count="11">
    <font>
      <sz val="10"/>
      <name val="Tms Rmn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8"/>
      <name val="Tms Rmn"/>
      <family val="0"/>
    </font>
    <font>
      <b/>
      <sz val="8"/>
      <name val="Tms Rmn"/>
      <family val="0"/>
    </font>
    <font>
      <b/>
      <u val="single"/>
      <sz val="8"/>
      <name val="Tms Rmn"/>
      <family val="0"/>
    </font>
    <font>
      <u val="single"/>
      <sz val="10"/>
      <color indexed="12"/>
      <name val="Tms Rmn"/>
      <family val="0"/>
    </font>
    <font>
      <u val="single"/>
      <sz val="10"/>
      <color indexed="36"/>
      <name val="Tms Rmn"/>
      <family val="0"/>
    </font>
    <font>
      <sz val="10"/>
      <name val="Geneva"/>
      <family val="0"/>
    </font>
    <font>
      <i/>
      <sz val="8"/>
      <name val="Tms Rmn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9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10" fontId="4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5" fillId="0" borderId="2" xfId="0" applyFont="1" applyBorder="1" applyAlignment="1">
      <alignment horizontal="right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6" fillId="0" borderId="0" xfId="0" applyFont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2" fontId="4" fillId="0" borderId="0" xfId="0" applyNumberFormat="1" applyFont="1" applyAlignment="1">
      <alignment/>
    </xf>
    <xf numFmtId="2" fontId="4" fillId="0" borderId="1" xfId="0" applyNumberFormat="1" applyFont="1" applyBorder="1" applyAlignment="1">
      <alignment/>
    </xf>
    <xf numFmtId="0" fontId="5" fillId="0" borderId="8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9" xfId="0" applyFont="1" applyBorder="1" applyAlignment="1">
      <alignment horizontal="right"/>
    </xf>
    <xf numFmtId="2" fontId="4" fillId="0" borderId="3" xfId="0" applyNumberFormat="1" applyFont="1" applyBorder="1" applyAlignment="1">
      <alignment/>
    </xf>
    <xf numFmtId="2" fontId="4" fillId="0" borderId="4" xfId="0" applyNumberFormat="1" applyFont="1" applyBorder="1" applyAlignment="1">
      <alignment/>
    </xf>
    <xf numFmtId="0" fontId="5" fillId="0" borderId="3" xfId="0" applyFont="1" applyBorder="1" applyAlignment="1">
      <alignment horizontal="right"/>
    </xf>
    <xf numFmtId="9" fontId="5" fillId="0" borderId="4" xfId="0" applyNumberFormat="1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9" xfId="0" applyNumberFormat="1" applyFont="1" applyBorder="1" applyAlignment="1">
      <alignment/>
    </xf>
    <xf numFmtId="1" fontId="4" fillId="0" borderId="0" xfId="0" applyNumberFormat="1" applyFont="1" applyAlignment="1">
      <alignment/>
    </xf>
    <xf numFmtId="2" fontId="4" fillId="0" borderId="2" xfId="0" applyNumberFormat="1" applyFont="1" applyBorder="1" applyAlignment="1">
      <alignment/>
    </xf>
    <xf numFmtId="2" fontId="5" fillId="0" borderId="1" xfId="0" applyNumberFormat="1" applyFont="1" applyBorder="1" applyAlignment="1">
      <alignment/>
    </xf>
    <xf numFmtId="2" fontId="5" fillId="0" borderId="4" xfId="0" applyNumberFormat="1" applyFont="1" applyBorder="1" applyAlignment="1">
      <alignment/>
    </xf>
    <xf numFmtId="0" fontId="10" fillId="0" borderId="0" xfId="0" applyFont="1" applyAlignment="1">
      <alignment/>
    </xf>
    <xf numFmtId="2" fontId="4" fillId="0" borderId="5" xfId="0" applyNumberFormat="1" applyFont="1" applyBorder="1" applyAlignment="1">
      <alignment/>
    </xf>
    <xf numFmtId="0" fontId="10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5" fillId="0" borderId="13" xfId="0" applyFont="1" applyBorder="1" applyAlignment="1">
      <alignment/>
    </xf>
    <xf numFmtId="10" fontId="5" fillId="0" borderId="0" xfId="0" applyNumberFormat="1" applyFont="1" applyAlignment="1">
      <alignment/>
    </xf>
  </cellXfs>
  <cellStyles count="4">
    <cellStyle name="Normal" xfId="0"/>
    <cellStyle name="Followed Hyperlink" xfId="15"/>
    <cellStyle name="Hyperlink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>
      <pane ySplit="3195" topLeftCell="BM20" activePane="bottomLeft" state="split"/>
      <selection pane="topLeft" activeCell="I11" sqref="I5:I11"/>
      <selection pane="bottomLeft" activeCell="K27" sqref="K27"/>
    </sheetView>
  </sheetViews>
  <sheetFormatPr defaultColWidth="9.00390625" defaultRowHeight="12.75"/>
  <cols>
    <col min="1" max="1" width="25.125" style="2" customWidth="1"/>
    <col min="2" max="10" width="8.00390625" style="2" customWidth="1"/>
    <col min="11" max="16384" width="12.00390625" style="2" customWidth="1"/>
  </cols>
  <sheetData>
    <row r="1" ht="10.5">
      <c r="D1" s="1" t="s">
        <v>31</v>
      </c>
    </row>
    <row r="2" spans="1:10" ht="10.5">
      <c r="A2" s="1"/>
      <c r="B2" s="1"/>
      <c r="C2" s="1"/>
      <c r="D2" s="1"/>
      <c r="E2" s="1"/>
      <c r="F2" s="1"/>
      <c r="G2" s="1"/>
      <c r="H2" s="1"/>
      <c r="I2" s="1"/>
      <c r="J2" s="9" t="s">
        <v>22</v>
      </c>
    </row>
    <row r="3" spans="1:10" ht="10.5">
      <c r="A3" s="1"/>
      <c r="B3" s="1"/>
      <c r="C3" s="1"/>
      <c r="D3" s="1"/>
      <c r="E3" s="1"/>
      <c r="F3" s="1"/>
      <c r="G3" s="1"/>
      <c r="H3" s="1"/>
      <c r="I3" s="9" t="s">
        <v>23</v>
      </c>
      <c r="J3" s="22" t="s">
        <v>0</v>
      </c>
    </row>
    <row r="4" spans="1:10" ht="10.5">
      <c r="A4" s="1"/>
      <c r="B4" s="17">
        <v>2000</v>
      </c>
      <c r="C4" s="18">
        <f>B4+1</f>
        <v>2001</v>
      </c>
      <c r="D4" s="18">
        <f>C4+1</f>
        <v>2002</v>
      </c>
      <c r="E4" s="18">
        <f>D4+1</f>
        <v>2003</v>
      </c>
      <c r="F4" s="18">
        <f>E4+1</f>
        <v>2004</v>
      </c>
      <c r="G4" s="18">
        <f>F4+1</f>
        <v>2005</v>
      </c>
      <c r="H4" s="19" t="s">
        <v>1</v>
      </c>
      <c r="I4" s="23">
        <v>0.25</v>
      </c>
      <c r="J4" s="24" t="s">
        <v>1</v>
      </c>
    </row>
    <row r="5" spans="1:10" ht="10.5">
      <c r="A5" s="2" t="s">
        <v>2</v>
      </c>
      <c r="C5" s="2">
        <f>104*1.25</f>
        <v>130</v>
      </c>
      <c r="D5" s="2">
        <f>C5*1.25</f>
        <v>162.5</v>
      </c>
      <c r="E5" s="15">
        <f>D5*1.25</f>
        <v>203.125</v>
      </c>
      <c r="F5" s="15">
        <f>E5*1.25</f>
        <v>253.90625</v>
      </c>
      <c r="G5" s="15">
        <f>F5*1.25</f>
        <v>317.3828125</v>
      </c>
      <c r="H5" s="20">
        <f>SUM(C5:G5)</f>
        <v>1066.9140625</v>
      </c>
      <c r="I5" s="30">
        <f>NPV(0.25,C5:G5)</f>
        <v>520</v>
      </c>
      <c r="J5" s="7">
        <v>520</v>
      </c>
    </row>
    <row r="6" spans="1:10" ht="10.5">
      <c r="A6" s="2" t="s">
        <v>14</v>
      </c>
      <c r="C6" s="2">
        <v>80</v>
      </c>
      <c r="D6" s="2">
        <v>100</v>
      </c>
      <c r="E6" s="15">
        <v>125</v>
      </c>
      <c r="F6" s="15">
        <v>156.25</v>
      </c>
      <c r="G6" s="15">
        <v>195.3125</v>
      </c>
      <c r="H6" s="20">
        <f>SUM(C6:G6)</f>
        <v>656.5625</v>
      </c>
      <c r="I6" s="20">
        <f>NPV(0.25,C6:G6)</f>
        <v>320</v>
      </c>
      <c r="J6" s="8">
        <v>400</v>
      </c>
    </row>
    <row r="7" spans="1:10" ht="10.5">
      <c r="A7" s="2" t="s">
        <v>3</v>
      </c>
      <c r="C7" s="2">
        <v>4</v>
      </c>
      <c r="D7" s="2">
        <v>4</v>
      </c>
      <c r="E7" s="2">
        <v>4</v>
      </c>
      <c r="F7" s="2">
        <v>4</v>
      </c>
      <c r="G7" s="2">
        <v>4</v>
      </c>
      <c r="H7" s="8">
        <f>SUM(C7:G7)</f>
        <v>20</v>
      </c>
      <c r="I7" s="20">
        <f>NPV(0.25,C7:G7)</f>
        <v>10.75712</v>
      </c>
      <c r="J7" s="8">
        <v>20</v>
      </c>
    </row>
    <row r="8" spans="1:10" ht="10.5">
      <c r="A8" s="2" t="s">
        <v>12</v>
      </c>
      <c r="C8" s="2">
        <f>C5-C6-C7</f>
        <v>46</v>
      </c>
      <c r="D8" s="2">
        <f>D5-D6-D7</f>
        <v>58.5</v>
      </c>
      <c r="E8" s="15">
        <f>E5-E6-E7</f>
        <v>74.125</v>
      </c>
      <c r="F8" s="15">
        <f>F5-F6-F7</f>
        <v>93.65625</v>
      </c>
      <c r="G8" s="15">
        <f>G5-G6-G7</f>
        <v>118.0703125</v>
      </c>
      <c r="H8" s="20">
        <f>SUM(C8:G8)</f>
        <v>390.3515625</v>
      </c>
      <c r="I8" s="20">
        <f>NPV(0.25,C8:G8)</f>
        <v>189.24288</v>
      </c>
      <c r="J8" s="8">
        <v>100</v>
      </c>
    </row>
    <row r="9" spans="1:10" ht="10.5">
      <c r="A9" s="2" t="s">
        <v>13</v>
      </c>
      <c r="C9" s="2">
        <f>C8*0.3</f>
        <v>13.799999999999999</v>
      </c>
      <c r="D9" s="2">
        <f>D8*0.3</f>
        <v>17.55</v>
      </c>
      <c r="E9" s="15">
        <f>E8*0.3</f>
        <v>22.2375</v>
      </c>
      <c r="F9" s="15">
        <f>F8*0.3</f>
        <v>28.096875</v>
      </c>
      <c r="G9" s="15">
        <f>G8*0.3</f>
        <v>35.42109375</v>
      </c>
      <c r="H9" s="20">
        <f>SUM(C9:G9)</f>
        <v>117.10546875</v>
      </c>
      <c r="I9" s="20">
        <f>NPV(0.25,C9:G9)</f>
        <v>56.772864000000006</v>
      </c>
      <c r="J9" s="8">
        <v>30</v>
      </c>
    </row>
    <row r="10" spans="1:10" ht="10.5">
      <c r="A10" s="3" t="s">
        <v>4</v>
      </c>
      <c r="B10" s="3"/>
      <c r="C10" s="16">
        <f>C8-C9</f>
        <v>32.2</v>
      </c>
      <c r="D10" s="16">
        <f>D8-D9</f>
        <v>40.95</v>
      </c>
      <c r="E10" s="16">
        <f>E8-E9</f>
        <v>51.8875</v>
      </c>
      <c r="F10" s="16">
        <f>F8-F9</f>
        <v>65.559375</v>
      </c>
      <c r="G10" s="16">
        <f>G8-G9</f>
        <v>82.64921875</v>
      </c>
      <c r="H10" s="21">
        <f>SUM(C10:G10)</f>
        <v>273.24609375</v>
      </c>
      <c r="I10" s="21">
        <f>NPV(0.25,C10:G10)</f>
        <v>132.470016</v>
      </c>
      <c r="J10" s="10">
        <v>70</v>
      </c>
    </row>
    <row r="11" spans="1:10" ht="10.5">
      <c r="A11" s="11" t="s">
        <v>5</v>
      </c>
      <c r="B11" s="11"/>
      <c r="C11" s="34">
        <f>C34</f>
        <v>16.200000000000003</v>
      </c>
      <c r="D11" s="34">
        <f>D34</f>
        <v>19.950000000000003</v>
      </c>
      <c r="E11" s="34">
        <f>E34</f>
        <v>24.637500000000003</v>
      </c>
      <c r="F11" s="34">
        <f>F34</f>
        <v>30.496875000000003</v>
      </c>
      <c r="G11" s="34">
        <f>G14</f>
        <v>181.96171875</v>
      </c>
      <c r="H11" s="28">
        <f>SUM(C11:G11)</f>
        <v>273.24609375</v>
      </c>
      <c r="I11" s="28">
        <f>NPV(0.25,C11:G11)</f>
        <v>110.45913600000002</v>
      </c>
      <c r="J11" s="3">
        <v>170</v>
      </c>
    </row>
    <row r="12" spans="8:9" ht="10.5">
      <c r="H12" s="4"/>
      <c r="I12" s="4"/>
    </row>
    <row r="13" spans="1:10" ht="10.5">
      <c r="A13" s="1" t="s">
        <v>24</v>
      </c>
      <c r="J13" s="4"/>
    </row>
    <row r="14" spans="1:10" ht="10.5">
      <c r="A14" s="2" t="s">
        <v>5</v>
      </c>
      <c r="C14" s="2">
        <f>C11</f>
        <v>16.200000000000003</v>
      </c>
      <c r="D14" s="15">
        <f>D11</f>
        <v>19.950000000000003</v>
      </c>
      <c r="E14" s="15">
        <f>E11</f>
        <v>24.637500000000003</v>
      </c>
      <c r="F14" s="15">
        <f>F11</f>
        <v>30.496875000000003</v>
      </c>
      <c r="G14" s="15">
        <f>G10+F26</f>
        <v>181.96171875</v>
      </c>
      <c r="H14" s="30">
        <f>SUM(B14:G14)</f>
        <v>273.24609375</v>
      </c>
      <c r="I14" s="30">
        <f>NPV(0.25,C14:G14)</f>
        <v>110.45913600000002</v>
      </c>
      <c r="J14" s="25">
        <v>70</v>
      </c>
    </row>
    <row r="15" spans="1:10" ht="10.5">
      <c r="A15" s="2" t="s">
        <v>18</v>
      </c>
      <c r="B15" s="2">
        <f>-B24</f>
        <v>-100</v>
      </c>
      <c r="H15" s="8">
        <f>SUM(B15:G15)</f>
        <v>-100</v>
      </c>
      <c r="I15" s="20">
        <f>NPV(0.25,C15:G15)+B15</f>
        <v>-100</v>
      </c>
      <c r="J15" s="13">
        <v>-100</v>
      </c>
    </row>
    <row r="16" spans="1:10" ht="10.5">
      <c r="A16" s="2" t="s">
        <v>20</v>
      </c>
      <c r="C16" s="2">
        <v>0</v>
      </c>
      <c r="D16" s="2">
        <v>0</v>
      </c>
      <c r="E16" s="2">
        <v>0</v>
      </c>
      <c r="F16" s="2">
        <v>0</v>
      </c>
      <c r="G16" s="15">
        <f>F25</f>
        <v>100</v>
      </c>
      <c r="H16" s="20">
        <f>SUM(B16:G16)</f>
        <v>100</v>
      </c>
      <c r="I16" s="20">
        <f>NPV(0.25,C16:G16)</f>
        <v>32.768</v>
      </c>
      <c r="J16" s="13">
        <v>100</v>
      </c>
    </row>
    <row r="17" spans="1:10" ht="10.5">
      <c r="A17" s="6" t="s">
        <v>10</v>
      </c>
      <c r="B17" s="6">
        <f aca="true" t="shared" si="0" ref="B17:G17">SUM(B14:B16)</f>
        <v>-100</v>
      </c>
      <c r="C17" s="6">
        <f t="shared" si="0"/>
        <v>16.200000000000003</v>
      </c>
      <c r="D17" s="31">
        <f t="shared" si="0"/>
        <v>19.950000000000003</v>
      </c>
      <c r="E17" s="31">
        <f t="shared" si="0"/>
        <v>24.637500000000003</v>
      </c>
      <c r="F17" s="31">
        <f t="shared" si="0"/>
        <v>30.496875000000003</v>
      </c>
      <c r="G17" s="31">
        <f t="shared" si="0"/>
        <v>281.96171875</v>
      </c>
      <c r="H17" s="32">
        <f>SUM(B17:G17)</f>
        <v>273.24609375</v>
      </c>
      <c r="I17" s="32">
        <f>NPV(0.25,C17:G17)+B17</f>
        <v>43.227136</v>
      </c>
      <c r="J17" s="14">
        <f>SUM(J14:J16)</f>
        <v>70</v>
      </c>
    </row>
    <row r="19" spans="1:9" ht="10.5">
      <c r="A19" s="4" t="s">
        <v>6</v>
      </c>
      <c r="B19" s="4">
        <v>0</v>
      </c>
      <c r="C19" s="36">
        <f>C27-C23-C20</f>
        <v>0</v>
      </c>
      <c r="D19" s="36">
        <f>D27-D23-D20</f>
        <v>0</v>
      </c>
      <c r="E19" s="36">
        <f>E27-E23-E20</f>
        <v>0</v>
      </c>
      <c r="F19" s="36">
        <f>F27-F23-F20</f>
        <v>0</v>
      </c>
      <c r="G19" s="36">
        <f>G27-G23-G20</f>
        <v>0</v>
      </c>
      <c r="H19" s="4"/>
      <c r="I19" s="4"/>
    </row>
    <row r="20" spans="1:9" ht="10.5">
      <c r="A20" s="2" t="s">
        <v>7</v>
      </c>
      <c r="B20" s="2">
        <v>80</v>
      </c>
      <c r="C20" s="2">
        <f>B20*1.25</f>
        <v>100</v>
      </c>
      <c r="D20" s="2">
        <f>C20*1.25</f>
        <v>125</v>
      </c>
      <c r="E20" s="2">
        <f>D20*1.25</f>
        <v>156.25</v>
      </c>
      <c r="F20" s="15">
        <f>E20*1.25</f>
        <v>195.3125</v>
      </c>
      <c r="G20" s="2">
        <v>0</v>
      </c>
      <c r="H20" s="4"/>
      <c r="I20" s="4"/>
    </row>
    <row r="21" spans="1:9" s="33" customFormat="1" ht="10.5">
      <c r="A21" s="33" t="s">
        <v>26</v>
      </c>
      <c r="B21" s="33">
        <v>20</v>
      </c>
      <c r="C21" s="33">
        <v>20</v>
      </c>
      <c r="D21" s="33">
        <v>20</v>
      </c>
      <c r="E21" s="33">
        <v>20</v>
      </c>
      <c r="F21" s="33">
        <v>20</v>
      </c>
      <c r="G21" s="33">
        <v>20</v>
      </c>
      <c r="H21" s="35"/>
      <c r="I21" s="35"/>
    </row>
    <row r="22" spans="1:9" s="33" customFormat="1" ht="10.5">
      <c r="A22" s="33" t="s">
        <v>32</v>
      </c>
      <c r="C22" s="33">
        <f>C7</f>
        <v>4</v>
      </c>
      <c r="D22" s="33">
        <f>D7+C22</f>
        <v>8</v>
      </c>
      <c r="E22" s="33">
        <f>E7+D22</f>
        <v>12</v>
      </c>
      <c r="F22" s="33">
        <f>F7+E22</f>
        <v>16</v>
      </c>
      <c r="G22" s="33">
        <f>G7+F22</f>
        <v>20</v>
      </c>
      <c r="H22" s="35"/>
      <c r="I22" s="35"/>
    </row>
    <row r="23" spans="1:9" ht="10.5">
      <c r="A23" s="4" t="s">
        <v>17</v>
      </c>
      <c r="B23" s="2">
        <f>B21-B22</f>
        <v>20</v>
      </c>
      <c r="C23" s="2">
        <f>C21-C22</f>
        <v>16</v>
      </c>
      <c r="D23" s="2">
        <f>D21-D22</f>
        <v>12</v>
      </c>
      <c r="E23" s="2">
        <f>E21-E22</f>
        <v>8</v>
      </c>
      <c r="F23" s="2">
        <f>F21-F22</f>
        <v>4</v>
      </c>
      <c r="G23" s="2">
        <f>G21-G22</f>
        <v>0</v>
      </c>
      <c r="H23" s="4"/>
      <c r="I23" s="4"/>
    </row>
    <row r="24" spans="1:9" ht="10.5">
      <c r="A24" s="3" t="s">
        <v>19</v>
      </c>
      <c r="B24" s="3">
        <f>B19+B20+B23</f>
        <v>100</v>
      </c>
      <c r="C24" s="3">
        <f>C19+C20+C23</f>
        <v>116</v>
      </c>
      <c r="D24" s="3">
        <f>D19+D20+D23</f>
        <v>137</v>
      </c>
      <c r="E24" s="3">
        <f>E19+E20+E23</f>
        <v>164.25</v>
      </c>
      <c r="F24" s="3">
        <f>F19+F20+F23</f>
        <v>199.3125</v>
      </c>
      <c r="G24" s="3">
        <f>G19+G20+G23</f>
        <v>0</v>
      </c>
      <c r="H24" s="4"/>
      <c r="I24" s="4"/>
    </row>
    <row r="25" spans="1:9" ht="10.5">
      <c r="A25" s="2" t="s">
        <v>8</v>
      </c>
      <c r="B25" s="2">
        <v>100</v>
      </c>
      <c r="C25" s="2">
        <v>100</v>
      </c>
      <c r="D25" s="2">
        <v>100</v>
      </c>
      <c r="E25" s="2">
        <v>100</v>
      </c>
      <c r="F25" s="2">
        <v>100</v>
      </c>
      <c r="G25" s="2">
        <v>100</v>
      </c>
      <c r="H25" s="4"/>
      <c r="I25" s="4"/>
    </row>
    <row r="26" spans="1:9" ht="10.5">
      <c r="A26" s="2" t="s">
        <v>25</v>
      </c>
      <c r="C26" s="2">
        <f>B26+C10-C11</f>
        <v>16</v>
      </c>
      <c r="D26" s="2">
        <f>C26+D10-D11</f>
        <v>37</v>
      </c>
      <c r="E26" s="2">
        <f>D26+E10-E11</f>
        <v>64.25</v>
      </c>
      <c r="F26" s="2">
        <f>E26+F10-F11</f>
        <v>99.31249999999999</v>
      </c>
      <c r="G26" s="29">
        <f>F26+G10-G11-G16</f>
        <v>-100</v>
      </c>
      <c r="H26" s="4"/>
      <c r="I26" s="4"/>
    </row>
    <row r="27" spans="1:9" ht="10.5">
      <c r="A27" s="3" t="s">
        <v>9</v>
      </c>
      <c r="B27" s="3">
        <f>B25+B26</f>
        <v>100</v>
      </c>
      <c r="C27" s="3">
        <f>C25+C26</f>
        <v>116</v>
      </c>
      <c r="D27" s="3">
        <f>D25+D26</f>
        <v>137</v>
      </c>
      <c r="E27" s="3">
        <f>E25+E26</f>
        <v>164.25</v>
      </c>
      <c r="F27" s="3">
        <f>F25+F26</f>
        <v>199.3125</v>
      </c>
      <c r="G27" s="3">
        <f>G25+G26</f>
        <v>0</v>
      </c>
      <c r="H27" s="4"/>
      <c r="I27" s="4"/>
    </row>
    <row r="28" spans="8:9" ht="10.5">
      <c r="H28" s="4"/>
      <c r="I28" s="4"/>
    </row>
    <row r="29" spans="1:9" ht="10.5">
      <c r="A29" s="12" t="s">
        <v>15</v>
      </c>
      <c r="H29" s="4"/>
      <c r="I29" s="4"/>
    </row>
    <row r="30" spans="1:10" ht="10.5">
      <c r="A30" s="2" t="s">
        <v>16</v>
      </c>
      <c r="B30" s="2">
        <v>0</v>
      </c>
      <c r="C30" s="2">
        <f>C10</f>
        <v>32.2</v>
      </c>
      <c r="D30" s="15">
        <f>D10</f>
        <v>40.95</v>
      </c>
      <c r="E30" s="15">
        <f>E10</f>
        <v>51.8875</v>
      </c>
      <c r="F30" s="15">
        <f>F10</f>
        <v>65.559375</v>
      </c>
      <c r="G30" s="15">
        <f>G10</f>
        <v>82.64921875</v>
      </c>
      <c r="H30" s="30">
        <f>SUM(C30:G30)</f>
        <v>273.24609375</v>
      </c>
      <c r="I30" s="26">
        <f>NPV(0.25,C30:G30)+B30</f>
        <v>132.470016</v>
      </c>
      <c r="J30" s="7">
        <v>70</v>
      </c>
    </row>
    <row r="31" spans="1:10" ht="10.5">
      <c r="A31" s="2" t="s">
        <v>21</v>
      </c>
      <c r="C31" s="2">
        <f>C7</f>
        <v>4</v>
      </c>
      <c r="D31" s="2">
        <f>D7</f>
        <v>4</v>
      </c>
      <c r="E31" s="2">
        <f>E7</f>
        <v>4</v>
      </c>
      <c r="F31" s="2">
        <f>F7</f>
        <v>4</v>
      </c>
      <c r="G31" s="2">
        <f>G7</f>
        <v>4</v>
      </c>
      <c r="H31" s="20">
        <f>SUM(C31:G31)</f>
        <v>20</v>
      </c>
      <c r="I31" s="27">
        <f>NPV(0.25,C31:G31)</f>
        <v>10.75712</v>
      </c>
      <c r="J31" s="8">
        <v>20</v>
      </c>
    </row>
    <row r="32" spans="1:10" ht="10.5">
      <c r="A32" s="2" t="s">
        <v>30</v>
      </c>
      <c r="B32" s="2">
        <f>-B20</f>
        <v>-80</v>
      </c>
      <c r="C32" s="2">
        <f>B20-C20</f>
        <v>-20</v>
      </c>
      <c r="D32" s="2">
        <f>C20-D20</f>
        <v>-25</v>
      </c>
      <c r="E32" s="2">
        <f>D20-E20</f>
        <v>-31.25</v>
      </c>
      <c r="F32" s="15">
        <f>E20-F20</f>
        <v>-39.0625</v>
      </c>
      <c r="G32" s="15">
        <f>F20-G20</f>
        <v>195.3125</v>
      </c>
      <c r="H32" s="8">
        <f>SUM(B32:G32)</f>
        <v>0</v>
      </c>
      <c r="I32" s="27">
        <f>NPV(0.25,C32:G32)+B32</f>
        <v>-80</v>
      </c>
      <c r="J32" s="8">
        <v>0</v>
      </c>
    </row>
    <row r="33" spans="1:10" ht="10.5">
      <c r="A33" s="2" t="s">
        <v>27</v>
      </c>
      <c r="B33" s="2">
        <f>-B23</f>
        <v>-20</v>
      </c>
      <c r="H33" s="8">
        <f>SUM(B33:G33)</f>
        <v>-20</v>
      </c>
      <c r="I33" s="27">
        <f>NPV(0.25,C33:G33)+B33</f>
        <v>-20</v>
      </c>
      <c r="J33" s="8">
        <v>-20</v>
      </c>
    </row>
    <row r="34" spans="1:10" ht="10.5">
      <c r="A34" s="6" t="s">
        <v>10</v>
      </c>
      <c r="B34" s="6">
        <f>B30+B31+B32+B33</f>
        <v>-100</v>
      </c>
      <c r="C34" s="6">
        <f>C30+C31+C32+C33</f>
        <v>16.200000000000003</v>
      </c>
      <c r="D34" s="6">
        <f>D30+D31+D32+D33</f>
        <v>19.950000000000003</v>
      </c>
      <c r="E34" s="6">
        <f>E30+E31+E32+E33</f>
        <v>24.637500000000003</v>
      </c>
      <c r="F34" s="6">
        <f>F30+F31+F32+F33</f>
        <v>30.496875000000003</v>
      </c>
      <c r="G34" s="6">
        <f>G30+G31+G32+G33</f>
        <v>281.96171875</v>
      </c>
      <c r="H34" s="32">
        <f>SUM(B34:G34)</f>
        <v>273.24609375</v>
      </c>
      <c r="I34" s="37">
        <f>NPV(0.25,C34:G34)+B34</f>
        <v>43.227136</v>
      </c>
      <c r="J34" s="10">
        <v>70</v>
      </c>
    </row>
    <row r="36" spans="1:10" ht="10.5">
      <c r="A36" s="2" t="s">
        <v>28</v>
      </c>
      <c r="B36" s="38">
        <f>IRR(B34:G34)</f>
        <v>0.36690308698752705</v>
      </c>
      <c r="D36" s="2" t="s">
        <v>11</v>
      </c>
      <c r="J36" s="5"/>
    </row>
    <row r="37" spans="1:10" ht="10.5">
      <c r="A37" s="2" t="s">
        <v>29</v>
      </c>
      <c r="B37" s="5"/>
      <c r="J37" s="5"/>
    </row>
  </sheetData>
  <printOptions/>
  <pageMargins left="0.7500000000000001" right="0.4133858267716536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PFernandez</dc:creator>
  <cp:keywords/>
  <dc:description/>
  <cp:lastModifiedBy>PFernandez</cp:lastModifiedBy>
  <dcterms:created xsi:type="dcterms:W3CDTF">2004-01-12T11:52:52Z</dcterms:created>
  <dcterms:modified xsi:type="dcterms:W3CDTF">2004-03-05T15:18:25Z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572498960</vt:i4>
  </property>
  <property fmtid="{D5CDD505-2E9C-101B-9397-08002B2CF9AE}" pid="4" name="_EmailSubje">
    <vt:lpwstr>Cambiar estas tablas cap 12</vt:lpwstr>
  </property>
  <property fmtid="{D5CDD505-2E9C-101B-9397-08002B2CF9AE}" pid="5" name="_AuthorEma">
    <vt:lpwstr>fernandezpa@iese.edu</vt:lpwstr>
  </property>
  <property fmtid="{D5CDD505-2E9C-101B-9397-08002B2CF9AE}" pid="6" name="_AuthorEmailDisplayNa">
    <vt:lpwstr>Fernandez, Pablo</vt:lpwstr>
  </property>
</Properties>
</file>