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415" windowHeight="5895" activeTab="0"/>
  </bookViews>
  <sheets>
    <sheet name="santomasa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<sst xmlns="http://schemas.openxmlformats.org/spreadsheetml/2006/main" count="46" uniqueCount="44">
  <si>
    <t>Capital cash flow</t>
  </si>
  <si>
    <t>Free cash flow</t>
  </si>
  <si>
    <t>Año</t>
  </si>
  <si>
    <t>Ventas</t>
  </si>
  <si>
    <t>Coste de mercancías vendidas</t>
  </si>
  <si>
    <t>Personal</t>
  </si>
  <si>
    <t>Amortización</t>
  </si>
  <si>
    <t>Otros gastos</t>
  </si>
  <si>
    <t>Intereses</t>
  </si>
  <si>
    <t>Beneficio antes de impuestos</t>
  </si>
  <si>
    <t>Impuestos</t>
  </si>
  <si>
    <t>Beneficio neto</t>
  </si>
  <si>
    <t>Dividendos</t>
  </si>
  <si>
    <t>A reservas</t>
  </si>
  <si>
    <t>Activo</t>
  </si>
  <si>
    <t>Caja y bancos</t>
  </si>
  <si>
    <t>Cuentas a cobrar</t>
  </si>
  <si>
    <t>Stocks</t>
  </si>
  <si>
    <t>Terrenos</t>
  </si>
  <si>
    <t>Edificio</t>
  </si>
  <si>
    <t>Maquinaria</t>
  </si>
  <si>
    <t>Amortización acumulada</t>
  </si>
  <si>
    <t>Activo fijo neto</t>
  </si>
  <si>
    <t>Total activo</t>
  </si>
  <si>
    <t>Pasivo</t>
  </si>
  <si>
    <t>Proveedores</t>
  </si>
  <si>
    <t>Impuestos a pagar</t>
  </si>
  <si>
    <t>Deuda financiera a largo plazo</t>
  </si>
  <si>
    <t>Capital</t>
  </si>
  <si>
    <t>Reservas</t>
  </si>
  <si>
    <t>Total pasivo</t>
  </si>
  <si>
    <t xml:space="preserve"> + amortización</t>
  </si>
  <si>
    <t xml:space="preserve"> - Aumento de NOF</t>
  </si>
  <si>
    <t xml:space="preserve"> - Aumento de activos fijos</t>
  </si>
  <si>
    <t xml:space="preserve"> + Aumento de deuda financiera a corto</t>
  </si>
  <si>
    <t xml:space="preserve"> + Aumento de deuda financiera a largo</t>
  </si>
  <si>
    <t>Flujo para las acciones</t>
  </si>
  <si>
    <t xml:space="preserve"> - Aumento de deuda financiera a corto</t>
  </si>
  <si>
    <t xml:space="preserve"> - Aumento de deuda financiera a largo</t>
  </si>
  <si>
    <t xml:space="preserve"> + Intereses (1-T)</t>
  </si>
  <si>
    <t>Cash flow contable</t>
  </si>
  <si>
    <t>Flujo para la deuda</t>
  </si>
  <si>
    <t>cash flows</t>
  </si>
  <si>
    <t>Deuda financiera a corto plazo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</si>
</sst>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Geneva"/>
      <family val="0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b/>
      <i/>
      <sz val="10"/>
      <color indexed="8"/>
      <name val="Times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8" fillId="0" borderId="6" xfId="0" applyFont="1" applyBorder="1" applyAlignment="1">
      <alignment vertical="top" wrapText="1"/>
    </xf>
    <xf numFmtId="3" fontId="4" fillId="0" borderId="7" xfId="0" applyNumberFormat="1" applyFont="1" applyBorder="1" applyAlignment="1">
      <alignment/>
    </xf>
    <xf numFmtId="0" fontId="9" fillId="0" borderId="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3" fontId="4" fillId="0" borderId="14" xfId="0" applyNumberFormat="1" applyFont="1" applyBorder="1" applyAlignment="1">
      <alignment/>
    </xf>
    <xf numFmtId="0" fontId="7" fillId="0" borderId="15" xfId="0" applyFont="1" applyBorder="1" applyAlignment="1">
      <alignment vertical="top" wrapText="1"/>
    </xf>
    <xf numFmtId="3" fontId="4" fillId="0" borderId="16" xfId="0" applyNumberFormat="1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pane ySplit="1020" topLeftCell="BM34" activePane="bottomLeft" state="split"/>
      <selection pane="topLeft" activeCell="H6" sqref="H6:K16"/>
      <selection pane="bottomLeft" activeCell="I40" sqref="I40"/>
    </sheetView>
  </sheetViews>
  <sheetFormatPr defaultColWidth="9.00390625" defaultRowHeight="12.75"/>
  <cols>
    <col min="1" max="1" width="33.625" style="1" customWidth="1"/>
    <col min="2" max="6" width="9.75390625" style="1" customWidth="1"/>
    <col min="7" max="16384" width="10.75390625" style="1" customWidth="1"/>
  </cols>
  <sheetData>
    <row r="1" spans="1:6" s="2" customFormat="1" ht="12.75">
      <c r="A1" s="31" t="s">
        <v>2</v>
      </c>
      <c r="B1" s="22">
        <v>2003</v>
      </c>
      <c r="C1" s="22">
        <v>2004</v>
      </c>
      <c r="D1" s="23">
        <v>2005</v>
      </c>
      <c r="E1" s="22">
        <v>2006</v>
      </c>
      <c r="F1" s="24">
        <v>2007</v>
      </c>
    </row>
    <row r="2" spans="1:6" ht="12.75">
      <c r="A2" s="32" t="s">
        <v>3</v>
      </c>
      <c r="B2" s="4"/>
      <c r="C2" s="5">
        <v>110275.3</v>
      </c>
      <c r="D2" s="5">
        <v>170367</v>
      </c>
      <c r="E2" s="5">
        <v>170367</v>
      </c>
      <c r="F2" s="28">
        <v>192287.8</v>
      </c>
    </row>
    <row r="3" spans="1:6" ht="12.75">
      <c r="A3" s="32" t="s">
        <v>4</v>
      </c>
      <c r="B3" s="4"/>
      <c r="C3" s="5">
        <v>75417</v>
      </c>
      <c r="D3" s="5">
        <v>116456</v>
      </c>
      <c r="E3" s="5">
        <v>116456</v>
      </c>
      <c r="F3" s="28">
        <v>137810</v>
      </c>
    </row>
    <row r="4" spans="1:6" ht="12.75">
      <c r="A4" s="32" t="s">
        <v>5</v>
      </c>
      <c r="B4" s="4"/>
      <c r="C4" s="5">
        <v>10735</v>
      </c>
      <c r="D4" s="5">
        <v>10950</v>
      </c>
      <c r="E4" s="5">
        <v>10950</v>
      </c>
      <c r="F4" s="28">
        <v>11169</v>
      </c>
    </row>
    <row r="5" spans="1:6" ht="12.75">
      <c r="A5" s="32" t="s">
        <v>6</v>
      </c>
      <c r="B5" s="4"/>
      <c r="C5" s="5">
        <f>C22-B22</f>
        <v>4140.9</v>
      </c>
      <c r="D5" s="5">
        <f>D22-C22</f>
        <v>4381.1</v>
      </c>
      <c r="E5" s="5">
        <f>E22-D22</f>
        <v>4381</v>
      </c>
      <c r="F5" s="28">
        <f>F22-E22</f>
        <v>4478</v>
      </c>
    </row>
    <row r="6" spans="1:6" ht="12.75">
      <c r="A6" s="32" t="s">
        <v>7</v>
      </c>
      <c r="B6" s="4"/>
      <c r="C6" s="5">
        <f>7151+2381</f>
        <v>9532</v>
      </c>
      <c r="D6" s="5">
        <f>3200+3672</f>
        <v>6872</v>
      </c>
      <c r="E6" s="5">
        <f>3200+3672</f>
        <v>6872</v>
      </c>
      <c r="F6" s="28">
        <f>3264+3621</f>
        <v>6885</v>
      </c>
    </row>
    <row r="7" spans="1:6" ht="12.75">
      <c r="A7" s="32" t="s">
        <v>8</v>
      </c>
      <c r="B7" s="4"/>
      <c r="C7" s="5">
        <v>1920</v>
      </c>
      <c r="D7" s="5">
        <v>2356</v>
      </c>
      <c r="E7" s="5">
        <v>2356</v>
      </c>
      <c r="F7" s="28">
        <v>2356</v>
      </c>
    </row>
    <row r="8" spans="1:6" ht="12.75">
      <c r="A8" s="32" t="s">
        <v>9</v>
      </c>
      <c r="B8" s="4"/>
      <c r="C8" s="5">
        <f>C2-C3-C4-C5-C6-C7</f>
        <v>8530.400000000001</v>
      </c>
      <c r="D8" s="5">
        <f>D2-D3-D4-D5-D6-D7</f>
        <v>29351.9</v>
      </c>
      <c r="E8" s="5">
        <f>E2-E3-E4-E5-E6-E7</f>
        <v>29352</v>
      </c>
      <c r="F8" s="28">
        <f>F2-F3-F4-F5-F6-F7</f>
        <v>29589.79999999999</v>
      </c>
    </row>
    <row r="9" spans="1:6" ht="12.75">
      <c r="A9" s="32" t="s">
        <v>10</v>
      </c>
      <c r="B9" s="4"/>
      <c r="C9" s="5">
        <f>C8*0.35-256</f>
        <v>2729.6400000000003</v>
      </c>
      <c r="D9" s="5">
        <f>D8*0.35-587</f>
        <v>9686.164999999999</v>
      </c>
      <c r="E9" s="5">
        <f>E8*0.35-587</f>
        <v>9686.199999999999</v>
      </c>
      <c r="F9" s="28">
        <f>F8*0.35</f>
        <v>10356.429999999995</v>
      </c>
    </row>
    <row r="10" spans="1:11" s="2" customFormat="1" ht="13.5" thickBot="1">
      <c r="A10" s="34" t="s">
        <v>11</v>
      </c>
      <c r="B10" s="7"/>
      <c r="C10" s="8">
        <f>C8-C9</f>
        <v>5800.760000000001</v>
      </c>
      <c r="D10" s="8">
        <f>D8-D9</f>
        <v>19665.735</v>
      </c>
      <c r="E10" s="8">
        <f>E8-E9</f>
        <v>19665.800000000003</v>
      </c>
      <c r="F10" s="35">
        <f>F8-F9</f>
        <v>19233.369999999995</v>
      </c>
      <c r="H10" s="1"/>
      <c r="I10" s="1"/>
      <c r="J10" s="1"/>
      <c r="K10" s="1"/>
    </row>
    <row r="11" spans="1:11" s="2" customFormat="1" ht="12.75">
      <c r="A11" s="36" t="s">
        <v>12</v>
      </c>
      <c r="B11" s="3"/>
      <c r="C11" s="6">
        <f>C43</f>
        <v>0.2599999999983993</v>
      </c>
      <c r="D11" s="6">
        <f>D43</f>
        <v>18388.235</v>
      </c>
      <c r="E11" s="6">
        <f>E43</f>
        <v>19665.800000000003</v>
      </c>
      <c r="F11" s="37">
        <f>F43</f>
        <v>8816.76999999999</v>
      </c>
      <c r="H11" s="1"/>
      <c r="I11" s="1"/>
      <c r="J11" s="1"/>
      <c r="K11" s="1"/>
    </row>
    <row r="12" spans="1:6" ht="13.5" thickBot="1">
      <c r="A12" s="38" t="s">
        <v>13</v>
      </c>
      <c r="B12" s="9"/>
      <c r="C12" s="10">
        <f>C10-C11</f>
        <v>5800.500000000003</v>
      </c>
      <c r="D12" s="10">
        <f>D10-D11</f>
        <v>1277.5</v>
      </c>
      <c r="E12" s="10">
        <f>E10-E11</f>
        <v>0</v>
      </c>
      <c r="F12" s="26">
        <f>F10-F11</f>
        <v>10416.600000000006</v>
      </c>
    </row>
    <row r="14" ht="13.5" thickBot="1"/>
    <row r="15" spans="1:11" s="2" customFormat="1" ht="12.75">
      <c r="A15" s="31" t="s">
        <v>14</v>
      </c>
      <c r="B15" s="22">
        <v>2003</v>
      </c>
      <c r="C15" s="22">
        <v>2004</v>
      </c>
      <c r="D15" s="23">
        <v>2005</v>
      </c>
      <c r="E15" s="22">
        <v>2006</v>
      </c>
      <c r="F15" s="24">
        <v>2007</v>
      </c>
      <c r="H15" s="1"/>
      <c r="I15" s="1"/>
      <c r="J15" s="1"/>
      <c r="K15" s="1"/>
    </row>
    <row r="16" spans="1:6" ht="12.75">
      <c r="A16" s="32" t="s">
        <v>15</v>
      </c>
      <c r="B16" s="5">
        <v>1000</v>
      </c>
      <c r="C16" s="5">
        <v>1103</v>
      </c>
      <c r="D16" s="5">
        <v>1704</v>
      </c>
      <c r="E16" s="5">
        <v>1704</v>
      </c>
      <c r="F16" s="28">
        <v>1922</v>
      </c>
    </row>
    <row r="17" spans="1:6" ht="12.75">
      <c r="A17" s="32" t="s">
        <v>16</v>
      </c>
      <c r="B17" s="4"/>
      <c r="C17" s="5">
        <v>18787.8</v>
      </c>
      <c r="D17" s="5">
        <v>21471</v>
      </c>
      <c r="E17" s="5">
        <v>21471</v>
      </c>
      <c r="F17" s="28">
        <v>24234</v>
      </c>
    </row>
    <row r="18" spans="1:6" ht="12.75">
      <c r="A18" s="32" t="s">
        <v>17</v>
      </c>
      <c r="B18" s="5">
        <v>6300</v>
      </c>
      <c r="C18" s="5">
        <v>14728.6</v>
      </c>
      <c r="D18" s="5">
        <v>14729</v>
      </c>
      <c r="E18" s="5">
        <v>14729</v>
      </c>
      <c r="F18" s="28">
        <v>16335</v>
      </c>
    </row>
    <row r="19" spans="1:6" ht="12.75">
      <c r="A19" s="32" t="s">
        <v>18</v>
      </c>
      <c r="B19" s="5">
        <v>14200</v>
      </c>
      <c r="C19" s="5">
        <v>14200</v>
      </c>
      <c r="D19" s="5">
        <v>14200</v>
      </c>
      <c r="E19" s="5">
        <v>14200</v>
      </c>
      <c r="F19" s="28">
        <v>14200</v>
      </c>
    </row>
    <row r="20" spans="1:6" ht="12.75">
      <c r="A20" s="32" t="s">
        <v>19</v>
      </c>
      <c r="B20" s="5">
        <v>10500</v>
      </c>
      <c r="C20" s="5">
        <v>10500</v>
      </c>
      <c r="D20" s="5">
        <v>16500</v>
      </c>
      <c r="E20" s="5">
        <v>16500</v>
      </c>
      <c r="F20" s="28">
        <v>16500</v>
      </c>
    </row>
    <row r="21" spans="1:6" ht="12.75">
      <c r="A21" s="32" t="s">
        <v>20</v>
      </c>
      <c r="B21" s="5">
        <v>32000</v>
      </c>
      <c r="C21" s="5">
        <v>32000</v>
      </c>
      <c r="D21" s="5">
        <v>32000</v>
      </c>
      <c r="E21" s="5">
        <v>36381</v>
      </c>
      <c r="F21" s="28">
        <v>41380.6</v>
      </c>
    </row>
    <row r="22" spans="1:6" ht="12.75">
      <c r="A22" s="32" t="s">
        <v>21</v>
      </c>
      <c r="B22" s="4">
        <v>0</v>
      </c>
      <c r="C22" s="5">
        <v>4140.9</v>
      </c>
      <c r="D22" s="5">
        <v>8522</v>
      </c>
      <c r="E22" s="5">
        <v>12903</v>
      </c>
      <c r="F22" s="28">
        <v>17381</v>
      </c>
    </row>
    <row r="23" spans="1:6" ht="12.75">
      <c r="A23" s="32" t="s">
        <v>22</v>
      </c>
      <c r="B23" s="5">
        <f>B21+B20+B19-B22</f>
        <v>56700</v>
      </c>
      <c r="C23" s="5">
        <f>C21+C20+C19-C22</f>
        <v>52559.1</v>
      </c>
      <c r="D23" s="5">
        <f>D21+D20+D19-D22</f>
        <v>54178</v>
      </c>
      <c r="E23" s="5">
        <f>E21+E20+E19-E22</f>
        <v>54178</v>
      </c>
      <c r="F23" s="28">
        <f>F21+F20+F19-F22</f>
        <v>54699.600000000006</v>
      </c>
    </row>
    <row r="24" spans="1:6" s="2" customFormat="1" ht="13.5" thickBot="1">
      <c r="A24" s="34" t="s">
        <v>23</v>
      </c>
      <c r="B24" s="8">
        <f>B23+B18+B17+B16</f>
        <v>64000</v>
      </c>
      <c r="C24" s="8">
        <f>C23+C18+C17+C16</f>
        <v>87178.5</v>
      </c>
      <c r="D24" s="8">
        <f>D23+D18+D17+D16</f>
        <v>92082</v>
      </c>
      <c r="E24" s="8">
        <f>E23+E18+E17+E16</f>
        <v>92082</v>
      </c>
      <c r="F24" s="35">
        <f>F23+F18+F17+F16</f>
        <v>97190.6</v>
      </c>
    </row>
    <row r="25" ht="13.5" thickBot="1"/>
    <row r="26" spans="1:6" ht="12.75">
      <c r="A26" s="31" t="s">
        <v>24</v>
      </c>
      <c r="B26" s="22">
        <v>2003</v>
      </c>
      <c r="C26" s="22">
        <v>2004</v>
      </c>
      <c r="D26" s="23">
        <v>2005</v>
      </c>
      <c r="E26" s="22">
        <v>2006</v>
      </c>
      <c r="F26" s="24">
        <v>2007</v>
      </c>
    </row>
    <row r="27" spans="1:6" ht="12.75">
      <c r="A27" s="32" t="s">
        <v>25</v>
      </c>
      <c r="B27" s="4"/>
      <c r="C27" s="5">
        <v>9195</v>
      </c>
      <c r="D27" s="5">
        <v>10502</v>
      </c>
      <c r="E27" s="5">
        <v>10502</v>
      </c>
      <c r="F27" s="28">
        <v>12244</v>
      </c>
    </row>
    <row r="28" spans="1:6" ht="12.75">
      <c r="A28" s="32" t="s">
        <v>26</v>
      </c>
      <c r="B28" s="4"/>
      <c r="C28" s="4">
        <v>910</v>
      </c>
      <c r="D28" s="5">
        <v>3229</v>
      </c>
      <c r="E28" s="5">
        <v>3229</v>
      </c>
      <c r="F28" s="28">
        <v>3452</v>
      </c>
    </row>
    <row r="29" spans="1:6" ht="12.75">
      <c r="A29" s="32" t="s">
        <v>43</v>
      </c>
      <c r="B29" s="4">
        <v>0</v>
      </c>
      <c r="C29" s="5">
        <v>7273</v>
      </c>
      <c r="D29" s="5">
        <v>7273</v>
      </c>
      <c r="E29" s="5">
        <v>7273</v>
      </c>
      <c r="F29" s="33">
        <v>0</v>
      </c>
    </row>
    <row r="30" spans="1:6" ht="12.75">
      <c r="A30" s="32" t="s">
        <v>27</v>
      </c>
      <c r="B30" s="5">
        <v>32000</v>
      </c>
      <c r="C30" s="5">
        <v>32000</v>
      </c>
      <c r="D30" s="5">
        <v>32000</v>
      </c>
      <c r="E30" s="5">
        <v>32000</v>
      </c>
      <c r="F30" s="28">
        <v>32000</v>
      </c>
    </row>
    <row r="31" spans="1:6" ht="12.75">
      <c r="A31" s="32" t="s">
        <v>28</v>
      </c>
      <c r="B31" s="5">
        <v>32000</v>
      </c>
      <c r="C31" s="5">
        <f>B31</f>
        <v>32000</v>
      </c>
      <c r="D31" s="5">
        <f>C31</f>
        <v>32000</v>
      </c>
      <c r="E31" s="5">
        <f>D31</f>
        <v>32000</v>
      </c>
      <c r="F31" s="28">
        <f>E31</f>
        <v>32000</v>
      </c>
    </row>
    <row r="32" spans="1:6" ht="12.75">
      <c r="A32" s="32" t="s">
        <v>29</v>
      </c>
      <c r="B32" s="4">
        <v>0</v>
      </c>
      <c r="C32" s="5">
        <f>B32+C12</f>
        <v>5800.500000000003</v>
      </c>
      <c r="D32" s="5">
        <f>C32+D12</f>
        <v>7078.000000000003</v>
      </c>
      <c r="E32" s="5">
        <f>D32+E12</f>
        <v>7078.000000000003</v>
      </c>
      <c r="F32" s="28">
        <f>E32+F12</f>
        <v>17494.60000000001</v>
      </c>
    </row>
    <row r="33" spans="1:6" s="2" customFormat="1" ht="13.5" thickBot="1">
      <c r="A33" s="34" t="s">
        <v>30</v>
      </c>
      <c r="B33" s="8">
        <f>SUM(B27:B32)</f>
        <v>64000</v>
      </c>
      <c r="C33" s="8">
        <f>SUM(C27:C32)</f>
        <v>87178.5</v>
      </c>
      <c r="D33" s="8">
        <f>SUM(D27:D32)</f>
        <v>92082</v>
      </c>
      <c r="E33" s="8">
        <f>SUM(E27:E32)</f>
        <v>92082</v>
      </c>
      <c r="F33" s="35">
        <f>SUM(F27:F32)</f>
        <v>97190.6</v>
      </c>
    </row>
    <row r="35" ht="13.5" thickBot="1"/>
    <row r="36" spans="1:6" ht="12.75">
      <c r="A36" s="21" t="s">
        <v>42</v>
      </c>
      <c r="B36" s="22">
        <v>2003</v>
      </c>
      <c r="C36" s="22">
        <v>2004</v>
      </c>
      <c r="D36" s="23">
        <v>2005</v>
      </c>
      <c r="E36" s="22">
        <v>2006</v>
      </c>
      <c r="F36" s="24">
        <v>2007</v>
      </c>
    </row>
    <row r="37" spans="1:6" ht="13.5" thickBot="1">
      <c r="A37" s="25" t="s">
        <v>11</v>
      </c>
      <c r="B37" s="9">
        <v>0</v>
      </c>
      <c r="C37" s="10">
        <f>C10</f>
        <v>5800.760000000001</v>
      </c>
      <c r="D37" s="10">
        <f>D10</f>
        <v>19665.735</v>
      </c>
      <c r="E37" s="10">
        <f>E10</f>
        <v>19665.800000000003</v>
      </c>
      <c r="F37" s="26">
        <f>F10</f>
        <v>19233.369999999995</v>
      </c>
    </row>
    <row r="38" spans="1:6" ht="12.75">
      <c r="A38" s="27" t="s">
        <v>31</v>
      </c>
      <c r="B38" s="4">
        <v>0</v>
      </c>
      <c r="C38" s="5">
        <f>C5</f>
        <v>4140.9</v>
      </c>
      <c r="D38" s="5">
        <f>D5</f>
        <v>4381.1</v>
      </c>
      <c r="E38" s="5">
        <f>E5</f>
        <v>4381</v>
      </c>
      <c r="F38" s="28">
        <f>F5</f>
        <v>4478</v>
      </c>
    </row>
    <row r="39" spans="1:6" ht="12.75">
      <c r="A39" s="27" t="s">
        <v>32</v>
      </c>
      <c r="B39" s="5">
        <f>SUM(A16:A18)-SUM(A27:A28)-SUM(B16:B18)+SUM(B27:B28)</f>
        <v>-7300</v>
      </c>
      <c r="C39" s="5">
        <f>SUM(B16:B18)-SUM(B27:B28)-SUM(C16:C18)+SUM(C27:C28)</f>
        <v>-17214.4</v>
      </c>
      <c r="D39" s="5">
        <f>SUM(C16:C18)-SUM(C27:C28)-SUM(D16:D18)+SUM(D27:D28)</f>
        <v>341.40000000000146</v>
      </c>
      <c r="E39" s="5">
        <f>SUM(D16:D18)-SUM(D27:D28)-SUM(E16:E18)+SUM(E27:E28)</f>
        <v>0</v>
      </c>
      <c r="F39" s="28">
        <f>SUM(E16:E18)-SUM(E27:E28)-SUM(F16:F18)+SUM(F27:F28)</f>
        <v>-2622</v>
      </c>
    </row>
    <row r="40" spans="1:6" ht="12.75">
      <c r="A40" s="27" t="s">
        <v>33</v>
      </c>
      <c r="B40" s="5">
        <f>SUM(A19:A21)-SUM(B19:B21)</f>
        <v>-56700</v>
      </c>
      <c r="C40" s="5">
        <f>SUM(B19:B21)-SUM(C19:C21)</f>
        <v>0</v>
      </c>
      <c r="D40" s="5">
        <f>SUM(C19:C21)-SUM(D19:D21)</f>
        <v>-6000</v>
      </c>
      <c r="E40" s="5">
        <f>SUM(D19:D21)-SUM(E19:E21)</f>
        <v>-4381</v>
      </c>
      <c r="F40" s="28">
        <f>SUM(E19:E21)-SUM(F19:F21)</f>
        <v>-4999.600000000006</v>
      </c>
    </row>
    <row r="41" spans="1:6" ht="12.75" customHeight="1">
      <c r="A41" s="27" t="s">
        <v>34</v>
      </c>
      <c r="B41" s="5">
        <f>B29</f>
        <v>0</v>
      </c>
      <c r="C41" s="5">
        <f aca="true" t="shared" si="0" ref="C41:F42">C29-B29</f>
        <v>7273</v>
      </c>
      <c r="D41" s="5">
        <f t="shared" si="0"/>
        <v>0</v>
      </c>
      <c r="E41" s="5">
        <f t="shared" si="0"/>
        <v>0</v>
      </c>
      <c r="F41" s="28">
        <f t="shared" si="0"/>
        <v>-7273</v>
      </c>
    </row>
    <row r="42" spans="1:6" ht="12.75" customHeight="1">
      <c r="A42" s="27" t="s">
        <v>35</v>
      </c>
      <c r="B42" s="5">
        <f>B30</f>
        <v>32000</v>
      </c>
      <c r="C42" s="5">
        <f t="shared" si="0"/>
        <v>0</v>
      </c>
      <c r="D42" s="5">
        <f t="shared" si="0"/>
        <v>0</v>
      </c>
      <c r="E42" s="5">
        <f t="shared" si="0"/>
        <v>0</v>
      </c>
      <c r="F42" s="28">
        <f t="shared" si="0"/>
        <v>0</v>
      </c>
    </row>
    <row r="43" spans="1:6" ht="12.75" customHeight="1" thickBot="1">
      <c r="A43" s="29" t="s">
        <v>36</v>
      </c>
      <c r="B43" s="10">
        <f>SUM(B37:B42)</f>
        <v>-32000</v>
      </c>
      <c r="C43" s="10">
        <f>SUM(C37:C42)</f>
        <v>0.2599999999983993</v>
      </c>
      <c r="D43" s="10">
        <f>SUM(D37:D42)</f>
        <v>18388.235</v>
      </c>
      <c r="E43" s="10">
        <f>SUM(E37:E42)</f>
        <v>19665.800000000003</v>
      </c>
      <c r="F43" s="26">
        <f>SUM(F37:F42)</f>
        <v>8816.76999999999</v>
      </c>
    </row>
    <row r="44" spans="1:6" ht="12.75" customHeight="1">
      <c r="A44" s="27" t="s">
        <v>37</v>
      </c>
      <c r="B44" s="5">
        <f aca="true" t="shared" si="1" ref="B44:F45">-B41</f>
        <v>0</v>
      </c>
      <c r="C44" s="5">
        <f t="shared" si="1"/>
        <v>-7273</v>
      </c>
      <c r="D44" s="5">
        <f t="shared" si="1"/>
        <v>0</v>
      </c>
      <c r="E44" s="5">
        <f t="shared" si="1"/>
        <v>0</v>
      </c>
      <c r="F44" s="28">
        <f t="shared" si="1"/>
        <v>7273</v>
      </c>
    </row>
    <row r="45" spans="1:6" ht="12.75" customHeight="1">
      <c r="A45" s="27" t="s">
        <v>38</v>
      </c>
      <c r="B45" s="5">
        <f t="shared" si="1"/>
        <v>-32000</v>
      </c>
      <c r="C45" s="5">
        <f t="shared" si="1"/>
        <v>0</v>
      </c>
      <c r="D45" s="5">
        <f t="shared" si="1"/>
        <v>0</v>
      </c>
      <c r="E45" s="5">
        <f t="shared" si="1"/>
        <v>0</v>
      </c>
      <c r="F45" s="28">
        <f t="shared" si="1"/>
        <v>0</v>
      </c>
    </row>
    <row r="46" spans="1:6" ht="12.75" customHeight="1">
      <c r="A46" s="27" t="s">
        <v>39</v>
      </c>
      <c r="B46" s="5">
        <f>B7*(1-0.35)</f>
        <v>0</v>
      </c>
      <c r="C46" s="5">
        <f>C7*(1-0.35)</f>
        <v>1248</v>
      </c>
      <c r="D46" s="5">
        <f>D7*(1-0.35)</f>
        <v>1531.4</v>
      </c>
      <c r="E46" s="5">
        <f>E7*(1-0.35)</f>
        <v>1531.4</v>
      </c>
      <c r="F46" s="28">
        <f>F7*(1-0.35)</f>
        <v>1531.4</v>
      </c>
    </row>
    <row r="47" spans="1:6" ht="14.25" thickBot="1">
      <c r="A47" s="30" t="s">
        <v>1</v>
      </c>
      <c r="B47" s="5">
        <f>SUM(B43:B46)</f>
        <v>-64000</v>
      </c>
      <c r="C47" s="5">
        <f>SUM(C43:C46)</f>
        <v>-6024.740000000002</v>
      </c>
      <c r="D47" s="5">
        <f>SUM(D43:D46)</f>
        <v>19919.635000000002</v>
      </c>
      <c r="E47" s="5">
        <f>SUM(E43:E46)</f>
        <v>21197.200000000004</v>
      </c>
      <c r="F47" s="28">
        <f>SUM(F43:F46)</f>
        <v>17621.16999999999</v>
      </c>
    </row>
    <row r="48" spans="1:6" ht="12.75">
      <c r="A48" s="12" t="s">
        <v>40</v>
      </c>
      <c r="B48" s="13">
        <f>B10+B5</f>
        <v>0</v>
      </c>
      <c r="C48" s="13">
        <f>C10+C5</f>
        <v>9941.66</v>
      </c>
      <c r="D48" s="13">
        <f>D10+D5</f>
        <v>24046.835</v>
      </c>
      <c r="E48" s="13">
        <f>E10+E5</f>
        <v>24046.800000000003</v>
      </c>
      <c r="F48" s="14">
        <f>F10+F5</f>
        <v>23711.369999999995</v>
      </c>
    </row>
    <row r="49" spans="1:6" ht="12.75">
      <c r="A49" s="15" t="s">
        <v>41</v>
      </c>
      <c r="B49" s="11">
        <f>B7-B29-B30</f>
        <v>-32000</v>
      </c>
      <c r="C49" s="11">
        <f>C7+B29+B30-C29-C30</f>
        <v>-5353</v>
      </c>
      <c r="D49" s="11">
        <f>D7+C29+C30-D29-D30</f>
        <v>2356</v>
      </c>
      <c r="E49" s="11">
        <f>E7+D29+D30-E29-E30</f>
        <v>2356</v>
      </c>
      <c r="F49" s="16">
        <f>F7+E29+E30-F29-F30</f>
        <v>9629</v>
      </c>
    </row>
    <row r="50" spans="1:6" ht="13.5">
      <c r="A50" s="17" t="s">
        <v>0</v>
      </c>
      <c r="B50" s="11">
        <f>B49+B43</f>
        <v>-64000</v>
      </c>
      <c r="C50" s="11">
        <f>C49+C43</f>
        <v>-5352.740000000002</v>
      </c>
      <c r="D50" s="11">
        <f>D49+D43</f>
        <v>20744.235</v>
      </c>
      <c r="E50" s="11">
        <f>E49+E43</f>
        <v>22021.800000000003</v>
      </c>
      <c r="F50" s="16">
        <f>F49+F43</f>
        <v>18445.76999999999</v>
      </c>
    </row>
    <row r="51" spans="1:6" ht="13.5" thickBot="1">
      <c r="A51" s="18" t="s">
        <v>12</v>
      </c>
      <c r="B51" s="19"/>
      <c r="C51" s="19">
        <f>C43</f>
        <v>0.2599999999983993</v>
      </c>
      <c r="D51" s="19">
        <f>D43</f>
        <v>18388.235</v>
      </c>
      <c r="E51" s="19">
        <f>E43</f>
        <v>19665.800000000003</v>
      </c>
      <c r="F51" s="20">
        <f>F43</f>
        <v>8816.76999999999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2004-03-05T10:02:25Z</dcterms:created>
  <dcterms:modified xsi:type="dcterms:W3CDTF">2004-03-05T10:03:54Z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812899710</vt:i4>
  </property>
  <property fmtid="{D5CDD505-2E9C-101B-9397-08002B2CF9AE}" pid="4" name="_EmailSubje">
    <vt:lpwstr>Cambiar estas tablas cap 10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