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80" windowHeight="7305" activeTab="0"/>
  </bookViews>
  <sheets>
    <sheet name="Faussa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<sst xmlns="http://schemas.openxmlformats.org/spreadsheetml/2006/main" count="57" uniqueCount="57">
  <si>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FAUS S.A.</t>
  </si>
  <si>
    <t>Miles de euros</t>
  </si>
  <si>
    <t xml:space="preserve">     Cuentas de resultados</t>
  </si>
  <si>
    <t>Ventas netas</t>
  </si>
  <si>
    <t>Coste de ventas</t>
  </si>
  <si>
    <t>Stock inicial</t>
  </si>
  <si>
    <t>+</t>
  </si>
  <si>
    <t>Compras</t>
  </si>
  <si>
    <t>-</t>
  </si>
  <si>
    <t>Stock final</t>
  </si>
  <si>
    <t>MARGEN BRUTO</t>
  </si>
  <si>
    <t>Mano de obra</t>
  </si>
  <si>
    <t>Amortización</t>
  </si>
  <si>
    <t>Otros gastos</t>
  </si>
  <si>
    <t>GASTOS DE EXPLOTACION</t>
  </si>
  <si>
    <t>INTERESES</t>
  </si>
  <si>
    <t>Beneficios extraordinarios (venta de activos)</t>
  </si>
  <si>
    <t>BENEFICIO ANTES DE IMP.</t>
  </si>
  <si>
    <t>IMPUESTOS</t>
  </si>
  <si>
    <t>BENEFICIO NETO</t>
  </si>
  <si>
    <t>2000: se retiraron activos con valor en libros de 15 (Activo fijo bruto = 25; amortización acumulada = 10)</t>
  </si>
  <si>
    <t>2001: se vendieron a fin de año por 60 millones activos con valor en libros de 28 (Bruto = 40; am. ac. =12)</t>
  </si>
  <si>
    <t xml:space="preserve">     Balances</t>
  </si>
  <si>
    <t>CAJA Y BANCOS</t>
  </si>
  <si>
    <t>CUENTAS A COBRAR-Neto</t>
  </si>
  <si>
    <t>STOCKS</t>
  </si>
  <si>
    <t>ACTIVO CIRCULANTE</t>
  </si>
  <si>
    <t>ACTIVO FIJO BRUTO</t>
  </si>
  <si>
    <t>Amort. Acumulada</t>
  </si>
  <si>
    <t>ACTIVO FIJO (Neto)</t>
  </si>
  <si>
    <t>TOTAL ACTIVO</t>
  </si>
  <si>
    <t>A PAGAR - BANCO</t>
  </si>
  <si>
    <t>A PAGAR - Hacienda</t>
  </si>
  <si>
    <t>A PAGAR - otros gastos</t>
  </si>
  <si>
    <t>PROVEEDORES</t>
  </si>
  <si>
    <t>EXIGIBLE A CORTO</t>
  </si>
  <si>
    <t>DEUDAS A LARGO</t>
  </si>
  <si>
    <t>TOTAL EXIGIBLE</t>
  </si>
  <si>
    <t>FONDOS PROPIOS</t>
  </si>
  <si>
    <t>TOTAL PASIVO</t>
  </si>
  <si>
    <t>FLUJOS</t>
  </si>
  <si>
    <t xml:space="preserve"> + amortización</t>
  </si>
  <si>
    <t xml:space="preserve"> - compra de activos</t>
  </si>
  <si>
    <t xml:space="preserve"> + valor contable activos vendidos</t>
  </si>
  <si>
    <t xml:space="preserve"> - aumento de NOF</t>
  </si>
  <si>
    <t xml:space="preserve"> + intereses x (1 - 30%)</t>
  </si>
  <si>
    <t>Free cash flow</t>
  </si>
  <si>
    <t xml:space="preserve"> - intereses x (1 - 30%)</t>
  </si>
  <si>
    <t xml:space="preserve"> + aumento de deuda a corto</t>
  </si>
  <si>
    <t xml:space="preserve"> - disminución de deuda a largo</t>
  </si>
  <si>
    <t>Cash flow disponible para las acciones</t>
  </si>
  <si>
    <t>Intereses</t>
  </si>
  <si>
    <t xml:space="preserve"> + disminución de deuda a largo</t>
  </si>
  <si>
    <t xml:space="preserve"> - aumento de deuda a corto</t>
  </si>
  <si>
    <t>Cash flow para la deuda</t>
  </si>
  <si>
    <t>Capital cash flow</t>
  </si>
  <si>
    <t>NOF (neces. op. de fondos)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</si>
</sst>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0.0"/>
  </numFmts>
  <fonts count="7">
    <font>
      <sz val="10"/>
      <name val="Arial"/>
      <family val="0"/>
    </font>
    <font>
      <b/>
      <i/>
      <sz val="10"/>
      <name val="Tms Rmn"/>
      <family val="0"/>
    </font>
    <font>
      <sz val="10"/>
      <name val="Tms Rmn"/>
      <family val="0"/>
    </font>
    <font>
      <b/>
      <sz val="10"/>
      <name val="Tms Rmn"/>
      <family val="0"/>
    </font>
    <font>
      <i/>
      <sz val="10"/>
      <name val="Tms Rmn"/>
      <family val="0"/>
    </font>
    <font>
      <sz val="10"/>
      <name val="Geneva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5" xfId="0" applyNumberFormat="1" applyFont="1" applyBorder="1" applyAlignment="1">
      <alignment horizontal="left"/>
    </xf>
    <xf numFmtId="0" fontId="2" fillId="0" borderId="4" xfId="0" applyFont="1" applyBorder="1" applyAlignment="1">
      <alignment horizontal="right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3" fontId="2" fillId="0" borderId="8" xfId="0" applyNumberFormat="1" applyFont="1" applyBorder="1" applyAlignment="1">
      <alignment/>
    </xf>
    <xf numFmtId="0" fontId="2" fillId="0" borderId="1" xfId="0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5" xfId="0" applyNumberFormat="1" applyFont="1" applyBorder="1" applyAlignment="1">
      <alignment horizontal="right"/>
    </xf>
    <xf numFmtId="0" fontId="4" fillId="0" borderId="1" xfId="0" applyFont="1" applyBorder="1" applyAlignment="1">
      <alignment/>
    </xf>
    <xf numFmtId="3" fontId="4" fillId="0" borderId="3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Alignment="1">
      <alignment/>
    </xf>
    <xf numFmtId="3" fontId="4" fillId="0" borderId="5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3" xfId="0" applyFont="1" applyBorder="1" applyAlignment="1">
      <alignment/>
    </xf>
    <xf numFmtId="3" fontId="3" fillId="0" borderId="14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0" fontId="5" fillId="0" borderId="7" xfId="0" applyFont="1" applyBorder="1" applyAlignment="1">
      <alignment/>
    </xf>
    <xf numFmtId="3" fontId="5" fillId="0" borderId="7" xfId="0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2" xfId="0" applyFont="1" applyBorder="1" applyAlignment="1">
      <alignment/>
    </xf>
    <xf numFmtId="1" fontId="3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64"/>
  <sheetViews>
    <sheetView tabSelected="1" workbookViewId="0" topLeftCell="A40">
      <selection activeCell="C47" sqref="C47:G47"/>
    </sheetView>
  </sheetViews>
  <sheetFormatPr defaultColWidth="9.140625" defaultRowHeight="10.5" customHeight="1"/>
  <cols>
    <col min="1" max="1" width="8.8515625" style="2" customWidth="1"/>
    <col min="2" max="2" width="29.00390625" style="2" customWidth="1"/>
    <col min="3" max="6" width="10.8515625" style="2" customWidth="1"/>
    <col min="7" max="7" width="10.8515625" style="18" customWidth="1"/>
    <col min="8" max="253" width="7.28125" style="2" customWidth="1"/>
    <col min="254" max="16384" width="12.421875" style="2" customWidth="1"/>
  </cols>
  <sheetData>
    <row r="1" spans="1:7" ht="10.5" customHeight="1">
      <c r="A1" s="1"/>
      <c r="C1" s="3"/>
      <c r="D1" s="3" t="s">
        <v>0</v>
      </c>
      <c r="E1" s="3"/>
      <c r="F1" s="3"/>
      <c r="G1" s="3"/>
    </row>
    <row r="2" spans="3:7" ht="10.5" customHeight="1">
      <c r="C2" s="4"/>
      <c r="D2" s="4"/>
      <c r="E2" s="4"/>
      <c r="F2" s="4"/>
      <c r="G2" s="4"/>
    </row>
    <row r="3" spans="1:7" ht="10.5" customHeight="1">
      <c r="A3" s="1"/>
      <c r="C3" s="3"/>
      <c r="D3" s="3"/>
      <c r="E3" s="3"/>
      <c r="F3" s="3"/>
      <c r="G3" s="3"/>
    </row>
    <row r="4" spans="1:7" ht="10.5" customHeight="1">
      <c r="A4" s="5" t="s">
        <v>1</v>
      </c>
      <c r="B4" s="6"/>
      <c r="C4" s="3"/>
      <c r="D4" s="3"/>
      <c r="E4" s="3"/>
      <c r="F4" s="3"/>
      <c r="G4" s="3"/>
    </row>
    <row r="5" spans="1:7" ht="10.5" customHeight="1">
      <c r="A5" s="7" t="s">
        <v>2</v>
      </c>
      <c r="B5" s="6"/>
      <c r="C5" s="8">
        <v>1999</v>
      </c>
      <c r="D5" s="8">
        <v>2000</v>
      </c>
      <c r="E5" s="8">
        <v>2001</v>
      </c>
      <c r="F5" s="8">
        <v>2002</v>
      </c>
      <c r="G5" s="8">
        <v>2003</v>
      </c>
    </row>
    <row r="6" spans="1:7" ht="10.5" customHeight="1">
      <c r="A6" s="9" t="s">
        <v>3</v>
      </c>
      <c r="C6" s="10">
        <v>2237</v>
      </c>
      <c r="D6" s="10">
        <v>2694</v>
      </c>
      <c r="E6" s="10">
        <v>3562</v>
      </c>
      <c r="F6" s="10">
        <v>3930</v>
      </c>
      <c r="G6" s="10">
        <v>4519</v>
      </c>
    </row>
    <row r="7" spans="1:7" ht="10.5" customHeight="1">
      <c r="A7" s="9" t="s">
        <v>4</v>
      </c>
      <c r="C7" s="10">
        <v>1578</v>
      </c>
      <c r="D7" s="10">
        <v>1861</v>
      </c>
      <c r="E7" s="10">
        <v>2490</v>
      </c>
      <c r="F7" s="10">
        <v>2747</v>
      </c>
      <c r="G7" s="10">
        <v>3158</v>
      </c>
    </row>
    <row r="8" spans="1:7" ht="10.5" customHeight="1">
      <c r="A8" s="9"/>
      <c r="B8" s="2" t="s">
        <v>5</v>
      </c>
      <c r="C8" s="11">
        <v>230</v>
      </c>
      <c r="D8" s="11">
        <v>371</v>
      </c>
      <c r="E8" s="11">
        <v>429</v>
      </c>
      <c r="F8" s="11">
        <v>583</v>
      </c>
      <c r="G8" s="11">
        <v>643</v>
      </c>
    </row>
    <row r="9" spans="1:7" ht="10.5" customHeight="1">
      <c r="A9" s="12" t="s">
        <v>6</v>
      </c>
      <c r="B9" s="2" t="s">
        <v>7</v>
      </c>
      <c r="C9" s="11">
        <v>1719</v>
      </c>
      <c r="D9" s="11">
        <v>1919</v>
      </c>
      <c r="E9" s="11">
        <v>2644</v>
      </c>
      <c r="F9" s="11">
        <v>2807</v>
      </c>
      <c r="G9" s="11">
        <v>3204</v>
      </c>
    </row>
    <row r="10" spans="1:7" ht="10.5" customHeight="1">
      <c r="A10" s="12" t="s">
        <v>8</v>
      </c>
      <c r="B10" s="2" t="s">
        <v>9</v>
      </c>
      <c r="C10" s="11">
        <f>C8+C9-C7</f>
        <v>371</v>
      </c>
      <c r="D10" s="11">
        <f>D8+D9-D7</f>
        <v>429</v>
      </c>
      <c r="E10" s="11">
        <f>E8+E9-E7</f>
        <v>583</v>
      </c>
      <c r="F10" s="11">
        <f>INT(E10/E$6*F$6)</f>
        <v>643</v>
      </c>
      <c r="G10" s="11">
        <f>INT(F10/F$6*G$6)-50</f>
        <v>689</v>
      </c>
    </row>
    <row r="11" spans="1:7" ht="10.5" customHeight="1">
      <c r="A11" s="13" t="s">
        <v>10</v>
      </c>
      <c r="B11" s="14"/>
      <c r="C11" s="15">
        <f>C6-C7</f>
        <v>659</v>
      </c>
      <c r="D11" s="15">
        <f>D6-D7</f>
        <v>833</v>
      </c>
      <c r="E11" s="15">
        <f>E6-E7</f>
        <v>1072</v>
      </c>
      <c r="F11" s="15">
        <f>F6-F7</f>
        <v>1183</v>
      </c>
      <c r="G11" s="15">
        <f>G6-G7</f>
        <v>1361</v>
      </c>
    </row>
    <row r="12" spans="1:7" ht="10.5" customHeight="1">
      <c r="A12" s="9" t="s">
        <v>11</v>
      </c>
      <c r="C12" s="11">
        <v>424</v>
      </c>
      <c r="D12" s="11">
        <v>511</v>
      </c>
      <c r="E12" s="11">
        <v>679</v>
      </c>
      <c r="F12" s="11">
        <f>INT(E12/E$6*F$6)</f>
        <v>749</v>
      </c>
      <c r="G12" s="11">
        <f>INT(F12/F$6*G$6)</f>
        <v>861</v>
      </c>
    </row>
    <row r="13" spans="1:7" ht="10.5" customHeight="1">
      <c r="A13" s="9" t="s">
        <v>12</v>
      </c>
      <c r="C13" s="11">
        <v>25</v>
      </c>
      <c r="D13" s="11">
        <v>28</v>
      </c>
      <c r="E13" s="11">
        <v>39</v>
      </c>
      <c r="F13" s="11">
        <f>F30-E30</f>
        <v>43</v>
      </c>
      <c r="G13" s="11">
        <f>G30-F30</f>
        <v>43</v>
      </c>
    </row>
    <row r="14" spans="1:7" ht="10.5" customHeight="1">
      <c r="A14" s="9" t="s">
        <v>13</v>
      </c>
      <c r="C14" s="11">
        <v>132</v>
      </c>
      <c r="D14" s="11">
        <v>161</v>
      </c>
      <c r="E14" s="11">
        <v>220</v>
      </c>
      <c r="F14" s="11">
        <f>INT(E14/E$6*F$6)</f>
        <v>242</v>
      </c>
      <c r="G14" s="11">
        <f>INT(F14/F$6*G$6)-10</f>
        <v>268</v>
      </c>
    </row>
    <row r="15" spans="1:7" ht="10.5" customHeight="1">
      <c r="A15" s="13" t="s">
        <v>14</v>
      </c>
      <c r="B15" s="14"/>
      <c r="C15" s="15">
        <f>C12+C13+C14</f>
        <v>581</v>
      </c>
      <c r="D15" s="15">
        <f>D12+D13+D14</f>
        <v>700</v>
      </c>
      <c r="E15" s="15">
        <f>E12+E13+E14</f>
        <v>938</v>
      </c>
      <c r="F15" s="15">
        <f>F12+F13+F14</f>
        <v>1034</v>
      </c>
      <c r="G15" s="15">
        <f>G12+G13+G14</f>
        <v>1172</v>
      </c>
    </row>
    <row r="16" spans="1:7" ht="10.5" customHeight="1">
      <c r="A16" s="9" t="s">
        <v>15</v>
      </c>
      <c r="C16" s="10">
        <f>INT(0.08*(C39+C34)*0.9)</f>
        <v>35</v>
      </c>
      <c r="D16" s="10">
        <f>INT(0.08*(C39+D39+C34+D34)/2)</f>
        <v>40</v>
      </c>
      <c r="E16" s="10">
        <f>INT(0.08*(D39+E39+D34+E34)/2)</f>
        <v>44</v>
      </c>
      <c r="F16" s="10">
        <f>INT(0.08*(E39+F39+E34+F34)/2)</f>
        <v>46</v>
      </c>
      <c r="G16" s="10">
        <f>INT(0.08*(F39+G39+F34+G34)/2)</f>
        <v>49</v>
      </c>
    </row>
    <row r="17" spans="1:7" ht="10.5" customHeight="1">
      <c r="A17" s="9" t="s">
        <v>16</v>
      </c>
      <c r="C17" s="10"/>
      <c r="D17" s="10">
        <v>-15</v>
      </c>
      <c r="E17" s="10">
        <v>32</v>
      </c>
      <c r="F17" s="10"/>
      <c r="G17" s="10"/>
    </row>
    <row r="18" spans="1:7" ht="10.5" customHeight="1">
      <c r="A18" s="9" t="s">
        <v>17</v>
      </c>
      <c r="C18" s="10">
        <f>C11-C15-C16+C17</f>
        <v>43</v>
      </c>
      <c r="D18" s="10">
        <f>D11-D15-D16+D17</f>
        <v>78</v>
      </c>
      <c r="E18" s="10">
        <f>E11-E15-E16+E17</f>
        <v>122</v>
      </c>
      <c r="F18" s="10">
        <f>F11-F15-F16+F17</f>
        <v>103</v>
      </c>
      <c r="G18" s="10">
        <f>G11-G15-G16+G17</f>
        <v>140</v>
      </c>
    </row>
    <row r="19" spans="1:7" ht="10.5" customHeight="1">
      <c r="A19" s="9" t="s">
        <v>18</v>
      </c>
      <c r="C19" s="10">
        <f>INT(C18*0.3)</f>
        <v>12</v>
      </c>
      <c r="D19" s="10">
        <f>INT(D18*0.3)</f>
        <v>23</v>
      </c>
      <c r="E19" s="10">
        <f>INT(E18*0.3)</f>
        <v>36</v>
      </c>
      <c r="F19" s="10">
        <f>INT(F18*0.3)</f>
        <v>30</v>
      </c>
      <c r="G19" s="10">
        <f>INT(G18*0.3)</f>
        <v>42</v>
      </c>
    </row>
    <row r="20" spans="1:7" ht="10.5" customHeight="1">
      <c r="A20" s="16" t="s">
        <v>19</v>
      </c>
      <c r="B20" s="6"/>
      <c r="C20" s="17">
        <f>C18-C19</f>
        <v>31</v>
      </c>
      <c r="D20" s="17">
        <f>D18-D19</f>
        <v>55</v>
      </c>
      <c r="E20" s="17">
        <f>E18-E19</f>
        <v>86</v>
      </c>
      <c r="F20" s="17">
        <f>F18-F19</f>
        <v>73</v>
      </c>
      <c r="G20" s="17">
        <f>G18-G19</f>
        <v>98</v>
      </c>
    </row>
    <row r="21" spans="1:6" ht="10.5" customHeight="1">
      <c r="A21" s="2" t="s">
        <v>20</v>
      </c>
      <c r="C21" s="18"/>
      <c r="D21" s="18"/>
      <c r="E21" s="18"/>
      <c r="F21" s="18"/>
    </row>
    <row r="22" spans="1:6" ht="10.5" customHeight="1">
      <c r="A22" s="2" t="s">
        <v>21</v>
      </c>
      <c r="C22" s="18"/>
      <c r="D22" s="18"/>
      <c r="E22" s="18"/>
      <c r="F22" s="18"/>
    </row>
    <row r="23" spans="3:6" ht="10.5" customHeight="1">
      <c r="C23" s="18"/>
      <c r="D23" s="18"/>
      <c r="E23" s="18"/>
      <c r="F23" s="18"/>
    </row>
    <row r="24" spans="1:7" ht="10.5" customHeight="1">
      <c r="A24" s="7" t="s">
        <v>22</v>
      </c>
      <c r="B24" s="6"/>
      <c r="C24" s="8">
        <v>1999</v>
      </c>
      <c r="D24" s="8">
        <v>2000</v>
      </c>
      <c r="E24" s="8">
        <v>2001</v>
      </c>
      <c r="F24" s="8">
        <v>2002</v>
      </c>
      <c r="G24" s="8">
        <v>2003</v>
      </c>
    </row>
    <row r="25" spans="1:7" ht="10.5" customHeight="1">
      <c r="A25" s="9" t="s">
        <v>23</v>
      </c>
      <c r="C25" s="10">
        <f>INT(C6/365*5)</f>
        <v>30</v>
      </c>
      <c r="D25" s="10">
        <f>INT(D6/365*5)</f>
        <v>36</v>
      </c>
      <c r="E25" s="10">
        <f>INT(E6/365*5)</f>
        <v>48</v>
      </c>
      <c r="F25" s="10">
        <f>INT(F6/365*5)</f>
        <v>53</v>
      </c>
      <c r="G25" s="10">
        <f>INT(G6/365*5)</f>
        <v>61</v>
      </c>
    </row>
    <row r="26" spans="1:7" ht="10.5" customHeight="1">
      <c r="A26" s="9" t="s">
        <v>24</v>
      </c>
      <c r="C26" s="10">
        <v>281</v>
      </c>
      <c r="D26" s="10">
        <v>329</v>
      </c>
      <c r="E26" s="10">
        <v>439</v>
      </c>
      <c r="F26" s="19">
        <f>INT(E26/E$6*F$6)</f>
        <v>484</v>
      </c>
      <c r="G26" s="19">
        <f>INT(F26/F$6*G$6)+100</f>
        <v>656</v>
      </c>
    </row>
    <row r="27" spans="1:7" ht="10.5" customHeight="1">
      <c r="A27" s="9" t="s">
        <v>25</v>
      </c>
      <c r="C27" s="10">
        <f>C10</f>
        <v>371</v>
      </c>
      <c r="D27" s="10">
        <f>D10</f>
        <v>429</v>
      </c>
      <c r="E27" s="10">
        <f>E10</f>
        <v>583</v>
      </c>
      <c r="F27" s="10">
        <f>F10</f>
        <v>643</v>
      </c>
      <c r="G27" s="10">
        <f>G10</f>
        <v>689</v>
      </c>
    </row>
    <row r="28" spans="1:7" ht="10.5" customHeight="1">
      <c r="A28" s="20" t="s">
        <v>26</v>
      </c>
      <c r="B28" s="6"/>
      <c r="C28" s="21">
        <f>C25+C26+C27</f>
        <v>682</v>
      </c>
      <c r="D28" s="21">
        <f>D25+D26+D27</f>
        <v>794</v>
      </c>
      <c r="E28" s="21">
        <f>E25+E26+E27</f>
        <v>1070</v>
      </c>
      <c r="F28" s="21">
        <f>F25+F26+F27</f>
        <v>1180</v>
      </c>
      <c r="G28" s="21">
        <f>G25+G26+G27</f>
        <v>1406</v>
      </c>
    </row>
    <row r="29" spans="1:7" ht="10.5" customHeight="1">
      <c r="A29" s="9" t="s">
        <v>27</v>
      </c>
      <c r="C29" s="10">
        <v>307</v>
      </c>
      <c r="D29" s="10">
        <v>335</v>
      </c>
      <c r="E29" s="10">
        <v>342</v>
      </c>
      <c r="F29" s="10">
        <v>376</v>
      </c>
      <c r="G29" s="10">
        <f>F29+45</f>
        <v>421</v>
      </c>
    </row>
    <row r="30" spans="1:7" ht="10.5" customHeight="1">
      <c r="A30" s="22" t="s">
        <v>28</v>
      </c>
      <c r="C30" s="10">
        <v>50</v>
      </c>
      <c r="D30" s="10">
        <f>C30+D13-10</f>
        <v>68</v>
      </c>
      <c r="E30" s="10">
        <f>D30+E13-12</f>
        <v>95</v>
      </c>
      <c r="F30" s="10">
        <v>138</v>
      </c>
      <c r="G30" s="10">
        <v>181</v>
      </c>
    </row>
    <row r="31" spans="1:7" ht="10.5" customHeight="1">
      <c r="A31" s="22" t="s">
        <v>29</v>
      </c>
      <c r="B31" s="23"/>
      <c r="C31" s="24">
        <f>C29-C30</f>
        <v>257</v>
      </c>
      <c r="D31" s="24">
        <f>D29-D30</f>
        <v>267</v>
      </c>
      <c r="E31" s="24">
        <f>E29-E30</f>
        <v>247</v>
      </c>
      <c r="F31" s="24">
        <f>F29-F30</f>
        <v>238</v>
      </c>
      <c r="G31" s="24">
        <f>G29-G30</f>
        <v>240</v>
      </c>
    </row>
    <row r="32" spans="1:7" ht="10.5" customHeight="1">
      <c r="A32" s="5" t="s">
        <v>30</v>
      </c>
      <c r="B32" s="6"/>
      <c r="C32" s="25">
        <f>C28+C31</f>
        <v>939</v>
      </c>
      <c r="D32" s="25">
        <f>D28+D31</f>
        <v>1061</v>
      </c>
      <c r="E32" s="25">
        <f>E28+E31</f>
        <v>1317</v>
      </c>
      <c r="F32" s="25">
        <f>F28+F31</f>
        <v>1418</v>
      </c>
      <c r="G32" s="25">
        <f>G28+G31</f>
        <v>1646</v>
      </c>
    </row>
    <row r="33" spans="3:6" ht="10.5" customHeight="1">
      <c r="C33" s="18"/>
      <c r="D33" s="18"/>
      <c r="E33" s="18"/>
      <c r="F33" s="18"/>
    </row>
    <row r="34" spans="1:7" ht="10.5" customHeight="1">
      <c r="A34" s="26" t="s">
        <v>31</v>
      </c>
      <c r="B34" s="27"/>
      <c r="C34" s="28">
        <v>396</v>
      </c>
      <c r="D34" s="28">
        <v>442</v>
      </c>
      <c r="E34" s="28">
        <v>514</v>
      </c>
      <c r="F34" s="28">
        <v>520</v>
      </c>
      <c r="G34" s="28">
        <v>600</v>
      </c>
    </row>
    <row r="35" spans="1:7" ht="10.5" customHeight="1">
      <c r="A35" s="9" t="s">
        <v>32</v>
      </c>
      <c r="C35" s="10">
        <f>INT(C19/2)</f>
        <v>6</v>
      </c>
      <c r="D35" s="10">
        <f>INT(D19/2)</f>
        <v>11</v>
      </c>
      <c r="E35" s="10">
        <f>INT(E19/2)</f>
        <v>18</v>
      </c>
      <c r="F35" s="10">
        <f>INT(F19/2)</f>
        <v>15</v>
      </c>
      <c r="G35" s="10">
        <f>INT(G19/2)</f>
        <v>21</v>
      </c>
    </row>
    <row r="36" spans="1:7" ht="10.5" customHeight="1">
      <c r="A36" s="9" t="s">
        <v>33</v>
      </c>
      <c r="C36" s="10">
        <f>INT(C14/6)</f>
        <v>22</v>
      </c>
      <c r="D36" s="10">
        <f>INT(D14/6)</f>
        <v>26</v>
      </c>
      <c r="E36" s="10">
        <f>INT(E14/6)</f>
        <v>36</v>
      </c>
      <c r="F36" s="10">
        <f>INT(F14/6)</f>
        <v>40</v>
      </c>
      <c r="G36" s="10">
        <f>INT(G14/6)</f>
        <v>44</v>
      </c>
    </row>
    <row r="37" spans="1:7" ht="10.5" customHeight="1">
      <c r="A37" s="9" t="s">
        <v>34</v>
      </c>
      <c r="C37" s="10">
        <v>190</v>
      </c>
      <c r="D37" s="10">
        <v>212</v>
      </c>
      <c r="E37" s="10">
        <v>303</v>
      </c>
      <c r="F37" s="19">
        <f>INT(E37/E$6*F$6)</f>
        <v>334</v>
      </c>
      <c r="G37" s="19">
        <f>INT(F37/F$6*G$6)</f>
        <v>384</v>
      </c>
    </row>
    <row r="38" spans="1:7" ht="10.5" customHeight="1">
      <c r="A38" s="20" t="s">
        <v>35</v>
      </c>
      <c r="B38" s="6"/>
      <c r="C38" s="21">
        <f>C34+C35+C36+C37</f>
        <v>614</v>
      </c>
      <c r="D38" s="21">
        <f>D34+D35+D36+D37</f>
        <v>691</v>
      </c>
      <c r="E38" s="21">
        <f>E34+E35+E36+E37</f>
        <v>871</v>
      </c>
      <c r="F38" s="21">
        <f>F34+F35+F36+F37</f>
        <v>909</v>
      </c>
      <c r="G38" s="21">
        <f>G34+G35+G36+G37</f>
        <v>1049</v>
      </c>
    </row>
    <row r="39" spans="1:7" ht="10.5" customHeight="1">
      <c r="A39" s="9" t="s">
        <v>36</v>
      </c>
      <c r="C39" s="10">
        <v>95</v>
      </c>
      <c r="D39" s="10">
        <f>C39-10</f>
        <v>85</v>
      </c>
      <c r="E39" s="10">
        <f>D39-10</f>
        <v>75</v>
      </c>
      <c r="F39" s="10">
        <f>E39-10</f>
        <v>65</v>
      </c>
      <c r="G39" s="10">
        <f>F39-10</f>
        <v>55</v>
      </c>
    </row>
    <row r="40" spans="1:7" ht="10.5" customHeight="1">
      <c r="A40" s="22" t="s">
        <v>37</v>
      </c>
      <c r="C40" s="24">
        <f>C38+C39</f>
        <v>709</v>
      </c>
      <c r="D40" s="24">
        <f>D38+D39</f>
        <v>776</v>
      </c>
      <c r="E40" s="24">
        <f>E38+E39</f>
        <v>946</v>
      </c>
      <c r="F40" s="24">
        <f>F38+F39</f>
        <v>974</v>
      </c>
      <c r="G40" s="24">
        <f>G38+G39</f>
        <v>1104</v>
      </c>
    </row>
    <row r="41" spans="1:7" ht="10.5" customHeight="1">
      <c r="A41" s="9" t="s">
        <v>38</v>
      </c>
      <c r="C41" s="10">
        <v>230</v>
      </c>
      <c r="D41" s="10">
        <f>C41+D20</f>
        <v>285</v>
      </c>
      <c r="E41" s="10">
        <f>D41+E20</f>
        <v>371</v>
      </c>
      <c r="F41" s="10">
        <f>E41+F20</f>
        <v>444</v>
      </c>
      <c r="G41" s="10">
        <f>F41+G20</f>
        <v>542</v>
      </c>
    </row>
    <row r="42" spans="1:7" ht="10.5" customHeight="1">
      <c r="A42" s="5" t="s">
        <v>39</v>
      </c>
      <c r="B42" s="6"/>
      <c r="C42" s="25">
        <f>C40+C41</f>
        <v>939</v>
      </c>
      <c r="D42" s="25">
        <f>D40+D41</f>
        <v>1061</v>
      </c>
      <c r="E42" s="25">
        <f>E40+E41</f>
        <v>1317</v>
      </c>
      <c r="F42" s="25">
        <f>F40+F41</f>
        <v>1418</v>
      </c>
      <c r="G42" s="25">
        <f>G40+G41</f>
        <v>1646</v>
      </c>
    </row>
    <row r="43" spans="1:7" ht="10.5" customHeight="1" thickBot="1">
      <c r="A43" s="29"/>
      <c r="B43" s="30"/>
      <c r="C43" s="31"/>
      <c r="D43" s="31"/>
      <c r="E43" s="31"/>
      <c r="F43" s="31"/>
      <c r="G43" s="31"/>
    </row>
    <row r="44" spans="1:7" ht="13.5" customHeight="1" thickBot="1">
      <c r="A44" s="32" t="s">
        <v>40</v>
      </c>
      <c r="B44" s="33"/>
      <c r="C44" s="34"/>
      <c r="D44" s="8">
        <v>2000</v>
      </c>
      <c r="E44" s="8">
        <v>2001</v>
      </c>
      <c r="F44" s="8">
        <v>2002</v>
      </c>
      <c r="G44" s="8">
        <v>2003</v>
      </c>
    </row>
    <row r="45" spans="1:7" ht="13.5" customHeight="1">
      <c r="A45" s="29" t="str">
        <f>A20</f>
        <v>BENEFICIO NETO</v>
      </c>
      <c r="B45" s="30"/>
      <c r="C45" s="31"/>
      <c r="D45" s="29">
        <f>D20</f>
        <v>55</v>
      </c>
      <c r="E45" s="29">
        <f>E20</f>
        <v>86</v>
      </c>
      <c r="F45" s="29">
        <f>F20</f>
        <v>73</v>
      </c>
      <c r="G45" s="29">
        <f>G20</f>
        <v>98</v>
      </c>
    </row>
    <row r="46" spans="1:7" ht="13.5" customHeight="1">
      <c r="A46" s="30" t="s">
        <v>41</v>
      </c>
      <c r="B46" s="30"/>
      <c r="C46" s="35"/>
      <c r="D46" s="35">
        <f>D13</f>
        <v>28</v>
      </c>
      <c r="E46" s="35">
        <f>E13</f>
        <v>39</v>
      </c>
      <c r="F46" s="35">
        <f>F13</f>
        <v>43</v>
      </c>
      <c r="G46" s="35">
        <f>G13</f>
        <v>43</v>
      </c>
    </row>
    <row r="47" spans="1:7" ht="13.5" customHeight="1">
      <c r="A47" s="30" t="s">
        <v>42</v>
      </c>
      <c r="B47" s="30"/>
      <c r="C47" s="35"/>
      <c r="D47" s="35">
        <f>D29-C29+25</f>
        <v>53</v>
      </c>
      <c r="E47" s="35">
        <f>E29-D29+40</f>
        <v>47</v>
      </c>
      <c r="F47" s="35">
        <f>F29-E29</f>
        <v>34</v>
      </c>
      <c r="G47" s="35">
        <f>G29-F29</f>
        <v>45</v>
      </c>
    </row>
    <row r="48" spans="1:7" ht="13.5" customHeight="1">
      <c r="A48" s="30" t="s">
        <v>43</v>
      </c>
      <c r="B48" s="30"/>
      <c r="C48" s="35"/>
      <c r="D48" s="35">
        <v>15</v>
      </c>
      <c r="E48" s="35">
        <v>28</v>
      </c>
      <c r="F48" s="35">
        <v>0</v>
      </c>
      <c r="G48" s="35">
        <v>0</v>
      </c>
    </row>
    <row r="49" spans="1:7" ht="13.5" customHeight="1">
      <c r="A49" s="30" t="s">
        <v>44</v>
      </c>
      <c r="B49" s="30"/>
      <c r="C49" s="35"/>
      <c r="D49" s="35">
        <f>D63-C63</f>
        <v>81</v>
      </c>
      <c r="E49" s="35">
        <f>E63-D63</f>
        <v>168</v>
      </c>
      <c r="F49" s="35">
        <f>F63-E63</f>
        <v>78</v>
      </c>
      <c r="G49" s="35">
        <f>G63-F63</f>
        <v>166</v>
      </c>
    </row>
    <row r="50" spans="1:7" ht="13.5" customHeight="1" thickBot="1">
      <c r="A50" s="30" t="s">
        <v>45</v>
      </c>
      <c r="B50" s="30"/>
      <c r="C50" s="35"/>
      <c r="D50" s="35">
        <f>D16*0.7</f>
        <v>28</v>
      </c>
      <c r="E50" s="35">
        <f>E16*0.7</f>
        <v>30.799999999999997</v>
      </c>
      <c r="F50" s="35">
        <f>F16*0.7</f>
        <v>32.199999999999996</v>
      </c>
      <c r="G50" s="35">
        <f>G16*0.7</f>
        <v>34.3</v>
      </c>
    </row>
    <row r="51" spans="1:7" ht="13.5" customHeight="1" thickBot="1">
      <c r="A51" s="32" t="s">
        <v>46</v>
      </c>
      <c r="B51" s="33"/>
      <c r="C51" s="36"/>
      <c r="D51" s="36">
        <f>D45+D46-D47+D48-D49+D50</f>
        <v>-8</v>
      </c>
      <c r="E51" s="36">
        <f>E45+E46-E47+E48-E49+E50</f>
        <v>-31.200000000000003</v>
      </c>
      <c r="F51" s="36">
        <f>F45+F46-F47+F48-F49+F50</f>
        <v>36.199999999999996</v>
      </c>
      <c r="G51" s="36">
        <f>G45+G46-G47+G48-G49+G50</f>
        <v>-35.7</v>
      </c>
    </row>
    <row r="52" spans="1:7" ht="13.5" customHeight="1">
      <c r="A52" s="30" t="s">
        <v>47</v>
      </c>
      <c r="B52" s="30"/>
      <c r="C52" s="35"/>
      <c r="D52" s="35">
        <f>D50</f>
        <v>28</v>
      </c>
      <c r="E52" s="35">
        <f>E50</f>
        <v>30.799999999999997</v>
      </c>
      <c r="F52" s="35">
        <f>F50</f>
        <v>32.199999999999996</v>
      </c>
      <c r="G52" s="35">
        <f>G50</f>
        <v>34.3</v>
      </c>
    </row>
    <row r="53" spans="1:7" ht="13.5" customHeight="1">
      <c r="A53" s="30" t="s">
        <v>48</v>
      </c>
      <c r="B53" s="30"/>
      <c r="C53" s="35"/>
      <c r="D53" s="35">
        <f>D34-C34</f>
        <v>46</v>
      </c>
      <c r="E53" s="35">
        <f>E34-D34</f>
        <v>72</v>
      </c>
      <c r="F53" s="35">
        <f>F34-E34</f>
        <v>6</v>
      </c>
      <c r="G53" s="35">
        <f>G34-F34</f>
        <v>80</v>
      </c>
    </row>
    <row r="54" spans="1:7" ht="13.5" customHeight="1" thickBot="1">
      <c r="A54" s="30" t="s">
        <v>49</v>
      </c>
      <c r="B54" s="30"/>
      <c r="C54" s="35"/>
      <c r="D54" s="35">
        <f>C39-D39</f>
        <v>10</v>
      </c>
      <c r="E54" s="35">
        <f>D39-E39</f>
        <v>10</v>
      </c>
      <c r="F54" s="35">
        <f>E39-F39</f>
        <v>10</v>
      </c>
      <c r="G54" s="35">
        <f>F39-G39</f>
        <v>10</v>
      </c>
    </row>
    <row r="55" spans="1:7" ht="13.5" customHeight="1" thickBot="1">
      <c r="A55" s="32" t="s">
        <v>50</v>
      </c>
      <c r="B55" s="33"/>
      <c r="C55" s="36"/>
      <c r="D55" s="36">
        <f>D51-D52+D53-D54</f>
        <v>0</v>
      </c>
      <c r="E55" s="36">
        <f>E51-E52+E53-E54</f>
        <v>0</v>
      </c>
      <c r="F55" s="36">
        <f>F51-F52+F53-F54</f>
        <v>0</v>
      </c>
      <c r="G55" s="34">
        <f>G51-G52+G53-G54</f>
        <v>0</v>
      </c>
    </row>
    <row r="56" spans="1:7" ht="13.5" customHeight="1">
      <c r="A56" s="30" t="s">
        <v>51</v>
      </c>
      <c r="B56" s="30"/>
      <c r="C56" s="35"/>
      <c r="D56" s="35">
        <f>D16</f>
        <v>40</v>
      </c>
      <c r="E56" s="35">
        <f>E16</f>
        <v>44</v>
      </c>
      <c r="F56" s="35">
        <f>F16</f>
        <v>46</v>
      </c>
      <c r="G56" s="35">
        <f>G16</f>
        <v>49</v>
      </c>
    </row>
    <row r="57" spans="1:7" ht="13.5" customHeight="1">
      <c r="A57" s="30" t="s">
        <v>52</v>
      </c>
      <c r="B57" s="30"/>
      <c r="C57" s="35"/>
      <c r="D57" s="35">
        <f>D54</f>
        <v>10</v>
      </c>
      <c r="E57" s="35">
        <f>E54</f>
        <v>10</v>
      </c>
      <c r="F57" s="35">
        <f>F54</f>
        <v>10</v>
      </c>
      <c r="G57" s="35">
        <f>G54</f>
        <v>10</v>
      </c>
    </row>
    <row r="58" spans="1:7" ht="13.5" customHeight="1" thickBot="1">
      <c r="A58" s="30" t="s">
        <v>53</v>
      </c>
      <c r="B58" s="30"/>
      <c r="C58" s="35"/>
      <c r="D58" s="35">
        <f>D53</f>
        <v>46</v>
      </c>
      <c r="E58" s="35">
        <f>E53</f>
        <v>72</v>
      </c>
      <c r="F58" s="35">
        <f>F53</f>
        <v>6</v>
      </c>
      <c r="G58" s="35">
        <f>G53</f>
        <v>80</v>
      </c>
    </row>
    <row r="59" spans="1:7" ht="13.5" customHeight="1" thickBot="1">
      <c r="A59" s="32" t="s">
        <v>54</v>
      </c>
      <c r="B59" s="33"/>
      <c r="C59" s="36"/>
      <c r="D59" s="36">
        <f>D56+D57-D58</f>
        <v>4</v>
      </c>
      <c r="E59" s="36">
        <f>E56+E57-E58</f>
        <v>-18</v>
      </c>
      <c r="F59" s="36">
        <f>F56+F57-F58</f>
        <v>50</v>
      </c>
      <c r="G59" s="34">
        <f>G56+G57-G58</f>
        <v>-21</v>
      </c>
    </row>
    <row r="60" spans="1:7" ht="13.5" customHeight="1" thickBot="1">
      <c r="A60" s="32" t="s">
        <v>55</v>
      </c>
      <c r="B60" s="33"/>
      <c r="C60" s="36"/>
      <c r="D60" s="36">
        <f>D59+D55</f>
        <v>4</v>
      </c>
      <c r="E60" s="36">
        <f>E59+E55</f>
        <v>-18</v>
      </c>
      <c r="F60" s="36">
        <f>F59+F55</f>
        <v>50</v>
      </c>
      <c r="G60" s="34">
        <f>G59+G55</f>
        <v>-21</v>
      </c>
    </row>
    <row r="61" spans="1:7" ht="13.5" customHeight="1">
      <c r="A61" s="29"/>
      <c r="B61" s="30"/>
      <c r="C61" s="31"/>
      <c r="D61" s="31"/>
      <c r="E61" s="31"/>
      <c r="F61" s="31"/>
      <c r="G61" s="31"/>
    </row>
    <row r="62" spans="1:7" s="40" customFormat="1" ht="13.5" customHeight="1">
      <c r="A62" s="38"/>
      <c r="B62" s="38"/>
      <c r="C62" s="38"/>
      <c r="D62" s="38"/>
      <c r="E62" s="38"/>
      <c r="F62" s="38"/>
      <c r="G62" s="39"/>
    </row>
    <row r="63" spans="1:7" s="37" customFormat="1" ht="13.5" customHeight="1">
      <c r="A63" s="5" t="s">
        <v>56</v>
      </c>
      <c r="B63" s="41"/>
      <c r="C63" s="42">
        <f>C25+C26+C27-C37-C35-C36</f>
        <v>464</v>
      </c>
      <c r="D63" s="42">
        <f>D25+D26+D27-D37-D35-D36</f>
        <v>545</v>
      </c>
      <c r="E63" s="42">
        <f>E25+E26+E27-E37-E35-E36</f>
        <v>713</v>
      </c>
      <c r="F63" s="42">
        <f>F25+F26+F27-F37-F35-F36</f>
        <v>791</v>
      </c>
      <c r="G63" s="42">
        <f>G25+G26+G27-G37-G35-G36</f>
        <v>957</v>
      </c>
    </row>
    <row r="64" spans="1:7" ht="10.5" customHeight="1">
      <c r="A64" s="40"/>
      <c r="B64" s="40"/>
      <c r="C64" s="40"/>
      <c r="D64" s="40"/>
      <c r="E64" s="40"/>
      <c r="F64" s="40"/>
      <c r="G64" s="4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PFernandez</cp:lastModifiedBy>
  <dcterms:created xsi:type="dcterms:W3CDTF">2004-02-27T14:57:35Z</dcterms:created>
  <dcterms:modified xsi:type="dcterms:W3CDTF">2004-03-05T10:27:24Z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1304653302</vt:i4>
  </property>
  <property fmtid="{D5CDD505-2E9C-101B-9397-08002B2CF9AE}" pid="4" name="_EmailSubje">
    <vt:lpwstr>Cambiar estas tablas cap 10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