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7725" activeTab="0"/>
  </bookViews>
  <sheets>
    <sheet name="12.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<sst xmlns="http://schemas.openxmlformats.org/spreadsheetml/2006/main" count="15" uniqueCount="14">
  <si>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estrada ESPAÑA</t>
  </si>
  <si>
    <t>TIR</t>
  </si>
  <si>
    <t>Suma</t>
  </si>
  <si>
    <t>Estrada España (mm. euros)</t>
  </si>
  <si>
    <t>Estrada Argentina (mm. pesos)</t>
  </si>
  <si>
    <t>pesos corrientes</t>
  </si>
  <si>
    <t>pesos constantes</t>
  </si>
  <si>
    <t>Estrada Argentina con ajustes</t>
  </si>
  <si>
    <t>VAN</t>
  </si>
  <si>
    <t>Ke ESP</t>
  </si>
  <si>
    <t>VAN Estrada España</t>
  </si>
  <si>
    <t>Ke ARG</t>
  </si>
  <si>
    <t>VAN Estrada Argentina</t>
  </si>
  <si>
    <t>dif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</si>
</sst>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-* #,##0&quot;Pts&quot;_-;\-* #,##0&quot;Pts&quot;_-;_-* &quot;-&quot;&quot;Pts&quot;_-;_-@_-"/>
    <numFmt numFmtId="174" formatCode="_-* #,##0_P_t_s_-;\-* #,##0_P_t_s_-;_-* &quot;-&quot;_P_t_s_-;_-@_-"/>
    <numFmt numFmtId="175" formatCode="_-* #,##0.00&quot;Pts&quot;_-;\-* #,##0.00&quot;Pts&quot;_-;_-* &quot;-&quot;??&quot;Pts&quot;_-;_-@_-"/>
    <numFmt numFmtId="176" formatCode="_-* #,##0.00_P_t_s_-;\-* #,##0.00_P_t_s_-;_-* &quot;-&quot;??_P_t_s_-;_-@_-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575"/>
          <c:w val="0.931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'12.1'!$C$10</c:f>
              <c:strCache>
                <c:ptCount val="1"/>
                <c:pt idx="0">
                  <c:v>VAN Estrada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'12.1'!$B$11:$B$36</c:f>
              <c:numCache/>
            </c:numRef>
          </c:xVal>
          <c:yVal>
            <c:numRef>
              <c:f>'12.1'!$C$11:$C$36</c:f>
              <c:numCache/>
            </c:numRef>
          </c:yVal>
          <c:smooth val="0"/>
        </c:ser>
        <c:ser>
          <c:idx val="1"/>
          <c:order val="1"/>
          <c:tx>
            <c:strRef>
              <c:f>'12.1'!$E$10</c:f>
              <c:strCache>
                <c:ptCount val="1"/>
                <c:pt idx="0">
                  <c:v>VAN Estrada Argentina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'12.1'!$B$11:$B$36</c:f>
              <c:numCache/>
            </c:numRef>
          </c:xVal>
          <c:yVal>
            <c:numRef>
              <c:f>'12.1'!$E$11:$E$36</c:f>
              <c:numCache/>
            </c:numRef>
          </c:yVal>
          <c:smooth val="0"/>
        </c:ser>
        <c:axId val="59323317"/>
        <c:axId val="64147806"/>
      </c:scatterChart>
      <c:valAx>
        <c:axId val="5932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Ke España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47806"/>
        <c:crossesAt val="-20"/>
        <c:crossBetween val="midCat"/>
        <c:dispUnits/>
      </c:valAx>
      <c:valAx>
        <c:axId val="64147806"/>
        <c:scaling>
          <c:orientation val="minMax"/>
          <c:max val="7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Millones de euros (pesos)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2331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097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123825</xdr:rowOff>
    </xdr:from>
    <xdr:to>
      <xdr:col>12</xdr:col>
      <xdr:colOff>57150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14325" y="390525"/>
        <a:ext cx="70961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B22" sqref="B22"/>
    </sheetView>
  </sheetViews>
  <sheetFormatPr defaultColWidth="11.00390625" defaultRowHeight="12.75"/>
  <cols>
    <col min="1" max="1" width="18.375" style="1" customWidth="1"/>
    <col min="2" max="2" width="8.00390625" style="1" customWidth="1"/>
    <col min="3" max="3" width="10.125" style="1" customWidth="1"/>
    <col min="4" max="5" width="9.00390625" style="1" customWidth="1"/>
    <col min="6" max="6" width="5.25390625" style="1" customWidth="1"/>
    <col min="7" max="7" width="6.75390625" style="1" customWidth="1"/>
    <col min="8" max="8" width="5.25390625" style="1" customWidth="1"/>
    <col min="9" max="10" width="5.625" style="1" customWidth="1"/>
    <col min="11" max="11" width="7.875" style="1" customWidth="1"/>
    <col min="12" max="13" width="5.625" style="1" customWidth="1"/>
    <col min="14" max="16384" width="10.75390625" style="1" customWidth="1"/>
  </cols>
  <sheetData>
    <row r="1" s="6" customFormat="1" ht="10.5">
      <c r="A1" s="6" t="s">
        <v>0</v>
      </c>
    </row>
    <row r="2" spans="2:9" s="6" customFormat="1" ht="10.5"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 t="s">
        <v>1</v>
      </c>
      <c r="I2" s="6" t="s">
        <v>2</v>
      </c>
    </row>
    <row r="3" spans="1:9" s="6" customFormat="1" ht="10.5">
      <c r="A3" s="6" t="s">
        <v>3</v>
      </c>
      <c r="B3" s="6">
        <v>-100</v>
      </c>
      <c r="C3" s="6">
        <v>18</v>
      </c>
      <c r="D3" s="6">
        <v>18</v>
      </c>
      <c r="E3" s="6">
        <v>18</v>
      </c>
      <c r="F3" s="6">
        <v>18</v>
      </c>
      <c r="G3" s="6">
        <v>98</v>
      </c>
      <c r="H3" s="8">
        <f>IRR(B3:G3,0)</f>
        <v>0.15035790406358474</v>
      </c>
      <c r="I3" s="6">
        <f>SUM(B3:G3)</f>
        <v>70</v>
      </c>
    </row>
    <row r="4" spans="1:8" s="6" customFormat="1" ht="10.5">
      <c r="A4" s="6" t="s">
        <v>4</v>
      </c>
      <c r="H4" s="8"/>
    </row>
    <row r="5" spans="1:9" s="6" customFormat="1" ht="10.5">
      <c r="A5" s="6" t="s">
        <v>5</v>
      </c>
      <c r="B5" s="6">
        <v>-100</v>
      </c>
      <c r="C5" s="6">
        <v>16.2</v>
      </c>
      <c r="D5" s="6">
        <v>19.95</v>
      </c>
      <c r="E5" s="6">
        <v>24.6375</v>
      </c>
      <c r="F5" s="6">
        <v>30.4969</v>
      </c>
      <c r="G5" s="6">
        <v>281.9617</v>
      </c>
      <c r="H5" s="8">
        <f>IRR(B5:G5,0)</f>
        <v>0.36690309824503803</v>
      </c>
      <c r="I5" s="6">
        <f>SUM(B5:G5)</f>
        <v>273.2461</v>
      </c>
    </row>
    <row r="6" spans="1:8" s="6" customFormat="1" ht="10.5">
      <c r="A6" s="6" t="s">
        <v>6</v>
      </c>
      <c r="B6" s="6">
        <f>B5</f>
        <v>-100</v>
      </c>
      <c r="C6" s="6">
        <f>C5/1.25</f>
        <v>12.959999999999999</v>
      </c>
      <c r="D6" s="6">
        <f>D5/1.25/1.25</f>
        <v>12.767999999999999</v>
      </c>
      <c r="E6" s="6">
        <f>E5/1.25/1.25/1.25</f>
        <v>12.6144</v>
      </c>
      <c r="F6" s="6">
        <f>F5/1.25/1.25/1.25/1.25</f>
        <v>12.49153024</v>
      </c>
      <c r="G6" s="6">
        <f>G5/1.25/1.25/1.25/1.25/1.25</f>
        <v>92.393209856</v>
      </c>
      <c r="H6" s="8">
        <f>IRR(B6:G6,0)</f>
        <v>0.0935224785965367</v>
      </c>
    </row>
    <row r="7" spans="1:9" s="6" customFormat="1" ht="10.5">
      <c r="A7" s="6" t="s">
        <v>7</v>
      </c>
      <c r="B7" s="6">
        <v>-100</v>
      </c>
      <c r="C7" s="6">
        <f>C3*1.25</f>
        <v>22.5</v>
      </c>
      <c r="D7" s="6">
        <f>D3*1.25*1.25</f>
        <v>28.125</v>
      </c>
      <c r="E7" s="6">
        <f>E3*1.25*1.25*1.25</f>
        <v>35.15625</v>
      </c>
      <c r="F7" s="6">
        <f>F3*1.25*1.25*1.25*1.25</f>
        <v>43.9453125</v>
      </c>
      <c r="G7" s="6">
        <f>G3*1.25*1.25*1.25*1.25*1.25</f>
        <v>299.072265625</v>
      </c>
      <c r="H7" s="8">
        <f>IRR(B7:G7,0)</f>
        <v>0.43794738007948103</v>
      </c>
      <c r="I7" s="6">
        <f>SUM(B7:G7)</f>
        <v>328.798828125</v>
      </c>
    </row>
    <row r="9" spans="2:6" ht="12.75">
      <c r="B9" s="6"/>
      <c r="C9" s="7" t="s">
        <v>8</v>
      </c>
      <c r="D9" s="6"/>
      <c r="E9" s="7" t="s">
        <v>8</v>
      </c>
      <c r="F9" s="7"/>
    </row>
    <row r="10" spans="2:6" ht="12.75">
      <c r="B10" s="7" t="s">
        <v>9</v>
      </c>
      <c r="C10" s="7" t="s">
        <v>10</v>
      </c>
      <c r="D10" s="6" t="s">
        <v>11</v>
      </c>
      <c r="E10" s="6" t="s">
        <v>12</v>
      </c>
      <c r="F10" s="7" t="s">
        <v>13</v>
      </c>
    </row>
    <row r="11" spans="2:16" ht="12.75">
      <c r="B11" s="2">
        <v>0</v>
      </c>
      <c r="C11" s="5">
        <f aca="true" t="shared" si="0" ref="C11:C36">-100+NPV(B11,C$3:G$3)</f>
        <v>70</v>
      </c>
      <c r="D11" s="3">
        <f aca="true" t="shared" si="1" ref="D11:D36">IRR(K11:P11,0)</f>
        <v>0.24999999999413264</v>
      </c>
      <c r="E11" s="4">
        <f aca="true" t="shared" si="2" ref="E11:E36">-100+NPV(D11,C$5:G$5)</f>
        <v>43.227140098761254</v>
      </c>
      <c r="F11" s="4">
        <f aca="true" t="shared" si="3" ref="F11:F36">C11-E11</f>
        <v>26.772859901238746</v>
      </c>
      <c r="G11" s="3"/>
      <c r="H11" s="1">
        <f aca="true" t="shared" si="4" ref="H11:H36">(1+D11)/(1+B11)-1</f>
        <v>0.2499999999941327</v>
      </c>
      <c r="K11" s="4">
        <f aca="true" t="shared" si="5" ref="K11:K36">-C11-100</f>
        <v>-170</v>
      </c>
      <c r="L11" s="1">
        <f>C7</f>
        <v>22.5</v>
      </c>
      <c r="M11" s="1">
        <f>D7</f>
        <v>28.125</v>
      </c>
      <c r="N11" s="1">
        <f>E7</f>
        <v>35.15625</v>
      </c>
      <c r="O11" s="1">
        <f>F7</f>
        <v>43.9453125</v>
      </c>
      <c r="P11" s="1">
        <f>G7</f>
        <v>299.072265625</v>
      </c>
    </row>
    <row r="12" spans="2:16" ht="12.75">
      <c r="B12" s="2">
        <f aca="true" t="shared" si="6" ref="B12:B36">B11+0.01</f>
        <v>0.01</v>
      </c>
      <c r="C12" s="5">
        <f t="shared" si="0"/>
        <v>63.47901731639206</v>
      </c>
      <c r="D12" s="3">
        <f t="shared" si="1"/>
        <v>0.26249999999999984</v>
      </c>
      <c r="E12" s="4">
        <f t="shared" si="2"/>
        <v>37.504599468149365</v>
      </c>
      <c r="F12" s="4">
        <f t="shared" si="3"/>
        <v>25.974417848242695</v>
      </c>
      <c r="G12" s="3"/>
      <c r="H12" s="1">
        <f t="shared" si="4"/>
        <v>0.24999999999999978</v>
      </c>
      <c r="K12" s="4">
        <f t="shared" si="5"/>
        <v>-163.47901731639206</v>
      </c>
      <c r="L12" s="1">
        <f aca="true" t="shared" si="7" ref="L12:L36">L11</f>
        <v>22.5</v>
      </c>
      <c r="M12" s="1">
        <f aca="true" t="shared" si="8" ref="M12:M36">M11</f>
        <v>28.125</v>
      </c>
      <c r="N12" s="1">
        <f aca="true" t="shared" si="9" ref="N12:N36">N11</f>
        <v>35.15625</v>
      </c>
      <c r="O12" s="1">
        <f aca="true" t="shared" si="10" ref="O12:O36">O11</f>
        <v>43.9453125</v>
      </c>
      <c r="P12" s="1">
        <f aca="true" t="shared" si="11" ref="P12:P36">P11</f>
        <v>299.072265625</v>
      </c>
    </row>
    <row r="13" spans="2:16" ht="12.75">
      <c r="B13" s="2">
        <f t="shared" si="6"/>
        <v>0.02</v>
      </c>
      <c r="C13" s="5">
        <f t="shared" si="0"/>
        <v>57.30073593946895</v>
      </c>
      <c r="D13" s="3">
        <f t="shared" si="1"/>
        <v>0.27499999999999997</v>
      </c>
      <c r="E13" s="4">
        <f t="shared" si="2"/>
        <v>32.08853607065416</v>
      </c>
      <c r="F13" s="4">
        <f t="shared" si="3"/>
        <v>25.212199868814793</v>
      </c>
      <c r="G13" s="3"/>
      <c r="H13" s="1">
        <f t="shared" si="4"/>
        <v>0.25</v>
      </c>
      <c r="K13" s="4">
        <f t="shared" si="5"/>
        <v>-157.30073593946895</v>
      </c>
      <c r="L13" s="1">
        <f t="shared" si="7"/>
        <v>22.5</v>
      </c>
      <c r="M13" s="1">
        <f t="shared" si="8"/>
        <v>28.125</v>
      </c>
      <c r="N13" s="1">
        <f t="shared" si="9"/>
        <v>35.15625</v>
      </c>
      <c r="O13" s="1">
        <f t="shared" si="10"/>
        <v>43.9453125</v>
      </c>
      <c r="P13" s="1">
        <f t="shared" si="11"/>
        <v>299.072265625</v>
      </c>
    </row>
    <row r="14" spans="2:16" ht="12.75">
      <c r="B14" s="2">
        <f t="shared" si="6"/>
        <v>0.03</v>
      </c>
      <c r="C14" s="5">
        <f t="shared" si="0"/>
        <v>51.44343212023472</v>
      </c>
      <c r="D14" s="3">
        <f t="shared" si="1"/>
        <v>0.2874999999999998</v>
      </c>
      <c r="E14" s="4">
        <f t="shared" si="2"/>
        <v>26.959309053531257</v>
      </c>
      <c r="F14" s="4">
        <f t="shared" si="3"/>
        <v>24.48412306670346</v>
      </c>
      <c r="G14" s="3"/>
      <c r="H14" s="1">
        <f t="shared" si="4"/>
        <v>0.24999999999999978</v>
      </c>
      <c r="K14" s="4">
        <f t="shared" si="5"/>
        <v>-151.44343212023472</v>
      </c>
      <c r="L14" s="1">
        <f t="shared" si="7"/>
        <v>22.5</v>
      </c>
      <c r="M14" s="1">
        <f t="shared" si="8"/>
        <v>28.125</v>
      </c>
      <c r="N14" s="1">
        <f t="shared" si="9"/>
        <v>35.15625</v>
      </c>
      <c r="O14" s="1">
        <f t="shared" si="10"/>
        <v>43.9453125</v>
      </c>
      <c r="P14" s="1">
        <f t="shared" si="11"/>
        <v>299.072265625</v>
      </c>
    </row>
    <row r="15" spans="2:16" ht="12.75">
      <c r="B15" s="2">
        <f t="shared" si="6"/>
        <v>0.04</v>
      </c>
      <c r="C15" s="5">
        <f t="shared" si="0"/>
        <v>45.88697049903982</v>
      </c>
      <c r="D15" s="3">
        <f t="shared" si="1"/>
        <v>0.2999999999999993</v>
      </c>
      <c r="E15" s="4">
        <f t="shared" si="2"/>
        <v>22.09872391884599</v>
      </c>
      <c r="F15" s="4">
        <f t="shared" si="3"/>
        <v>23.788246580193828</v>
      </c>
      <c r="G15" s="3"/>
      <c r="H15" s="1">
        <f t="shared" si="4"/>
        <v>0.24999999999999933</v>
      </c>
      <c r="K15" s="4">
        <f t="shared" si="5"/>
        <v>-145.88697049903982</v>
      </c>
      <c r="L15" s="1">
        <f t="shared" si="7"/>
        <v>22.5</v>
      </c>
      <c r="M15" s="1">
        <f t="shared" si="8"/>
        <v>28.125</v>
      </c>
      <c r="N15" s="1">
        <f t="shared" si="9"/>
        <v>35.15625</v>
      </c>
      <c r="O15" s="1">
        <f t="shared" si="10"/>
        <v>43.9453125</v>
      </c>
      <c r="P15" s="1">
        <f t="shared" si="11"/>
        <v>299.072265625</v>
      </c>
    </row>
    <row r="16" spans="2:16" ht="12.75">
      <c r="B16" s="2">
        <f t="shared" si="6"/>
        <v>0.05</v>
      </c>
      <c r="C16" s="5">
        <f t="shared" si="0"/>
        <v>40.61267338883144</v>
      </c>
      <c r="D16" s="3">
        <f t="shared" si="1"/>
        <v>0.31249999999999784</v>
      </c>
      <c r="E16" s="4">
        <f t="shared" si="2"/>
        <v>17.48991289529893</v>
      </c>
      <c r="F16" s="4">
        <f t="shared" si="3"/>
        <v>23.12276049353251</v>
      </c>
      <c r="G16" s="3"/>
      <c r="H16" s="1">
        <f t="shared" si="4"/>
        <v>0.24999999999999778</v>
      </c>
      <c r="K16" s="4">
        <f t="shared" si="5"/>
        <v>-140.61267338883144</v>
      </c>
      <c r="L16" s="1">
        <f t="shared" si="7"/>
        <v>22.5</v>
      </c>
      <c r="M16" s="1">
        <f t="shared" si="8"/>
        <v>28.125</v>
      </c>
      <c r="N16" s="1">
        <f t="shared" si="9"/>
        <v>35.15625</v>
      </c>
      <c r="O16" s="1">
        <f t="shared" si="10"/>
        <v>43.9453125</v>
      </c>
      <c r="P16" s="1">
        <f t="shared" si="11"/>
        <v>299.072265625</v>
      </c>
    </row>
    <row r="17" spans="2:16" ht="12.75">
      <c r="B17" s="2">
        <f t="shared" si="6"/>
        <v>0.060000000000000005</v>
      </c>
      <c r="C17" s="5">
        <f t="shared" si="0"/>
        <v>35.60320196946739</v>
      </c>
      <c r="D17" s="3">
        <f t="shared" si="1"/>
        <v>0.32499999999999196</v>
      </c>
      <c r="E17" s="4">
        <f t="shared" si="2"/>
        <v>13.11722625380169</v>
      </c>
      <c r="F17" s="4">
        <f t="shared" si="3"/>
        <v>22.485975715665703</v>
      </c>
      <c r="G17" s="3"/>
      <c r="H17" s="1">
        <f t="shared" si="4"/>
        <v>0.24999999999999245</v>
      </c>
      <c r="K17" s="4">
        <f t="shared" si="5"/>
        <v>-135.6032019694674</v>
      </c>
      <c r="L17" s="1">
        <f t="shared" si="7"/>
        <v>22.5</v>
      </c>
      <c r="M17" s="1">
        <f t="shared" si="8"/>
        <v>28.125</v>
      </c>
      <c r="N17" s="1">
        <f t="shared" si="9"/>
        <v>35.15625</v>
      </c>
      <c r="O17" s="1">
        <f t="shared" si="10"/>
        <v>43.9453125</v>
      </c>
      <c r="P17" s="1">
        <f t="shared" si="11"/>
        <v>299.072265625</v>
      </c>
    </row>
    <row r="18" spans="2:16" ht="12.75">
      <c r="B18" s="2">
        <f t="shared" si="6"/>
        <v>0.07</v>
      </c>
      <c r="C18" s="5">
        <f t="shared" si="0"/>
        <v>30.842448205750145</v>
      </c>
      <c r="D18" s="3">
        <f t="shared" si="1"/>
        <v>0.3374999999999736</v>
      </c>
      <c r="E18" s="4">
        <f t="shared" si="2"/>
        <v>8.966133470268247</v>
      </c>
      <c r="F18" s="4">
        <f t="shared" si="3"/>
        <v>21.8763147354819</v>
      </c>
      <c r="G18" s="3"/>
      <c r="H18" s="1">
        <f t="shared" si="4"/>
        <v>0.24999999999997535</v>
      </c>
      <c r="K18" s="4">
        <f t="shared" si="5"/>
        <v>-130.84244820575015</v>
      </c>
      <c r="L18" s="1">
        <f t="shared" si="7"/>
        <v>22.5</v>
      </c>
      <c r="M18" s="1">
        <f t="shared" si="8"/>
        <v>28.125</v>
      </c>
      <c r="N18" s="1">
        <f t="shared" si="9"/>
        <v>35.15625</v>
      </c>
      <c r="O18" s="1">
        <f t="shared" si="10"/>
        <v>43.9453125</v>
      </c>
      <c r="P18" s="1">
        <f t="shared" si="11"/>
        <v>299.072265625</v>
      </c>
    </row>
    <row r="19" spans="2:16" ht="12.75">
      <c r="B19" s="2">
        <f t="shared" si="6"/>
        <v>0.08</v>
      </c>
      <c r="C19" s="5">
        <f t="shared" si="0"/>
        <v>26.315436430105763</v>
      </c>
      <c r="D19" s="3">
        <f t="shared" si="1"/>
        <v>0.34999999999991926</v>
      </c>
      <c r="E19" s="4">
        <f t="shared" si="2"/>
        <v>5.0231332602794225</v>
      </c>
      <c r="F19" s="4">
        <f t="shared" si="3"/>
        <v>21.29230316982634</v>
      </c>
      <c r="G19" s="3"/>
      <c r="H19" s="1">
        <f t="shared" si="4"/>
        <v>0.24999999999992517</v>
      </c>
      <c r="K19" s="4">
        <f t="shared" si="5"/>
        <v>-126.31543643010576</v>
      </c>
      <c r="L19" s="1">
        <f t="shared" si="7"/>
        <v>22.5</v>
      </c>
      <c r="M19" s="1">
        <f t="shared" si="8"/>
        <v>28.125</v>
      </c>
      <c r="N19" s="1">
        <f t="shared" si="9"/>
        <v>35.15625</v>
      </c>
      <c r="O19" s="1">
        <f t="shared" si="10"/>
        <v>43.9453125</v>
      </c>
      <c r="P19" s="1">
        <f t="shared" si="11"/>
        <v>299.072265625</v>
      </c>
    </row>
    <row r="20" spans="2:16" ht="12.75">
      <c r="B20" s="2">
        <f t="shared" si="6"/>
        <v>0.09</v>
      </c>
      <c r="C20" s="5">
        <f t="shared" si="0"/>
        <v>22.008233644198498</v>
      </c>
      <c r="D20" s="3">
        <f t="shared" si="1"/>
        <v>0.3624999999997668</v>
      </c>
      <c r="E20" s="4">
        <f t="shared" si="2"/>
        <v>1.2756716149219898</v>
      </c>
      <c r="F20" s="4">
        <f t="shared" si="3"/>
        <v>20.732562029276508</v>
      </c>
      <c r="G20" s="3"/>
      <c r="H20" s="1">
        <f t="shared" si="4"/>
        <v>0.24999999999978595</v>
      </c>
      <c r="K20" s="4">
        <f t="shared" si="5"/>
        <v>-122.0082336441985</v>
      </c>
      <c r="L20" s="1">
        <f t="shared" si="7"/>
        <v>22.5</v>
      </c>
      <c r="M20" s="1">
        <f t="shared" si="8"/>
        <v>28.125</v>
      </c>
      <c r="N20" s="1">
        <f t="shared" si="9"/>
        <v>35.15625</v>
      </c>
      <c r="O20" s="1">
        <f t="shared" si="10"/>
        <v>43.9453125</v>
      </c>
      <c r="P20" s="1">
        <f t="shared" si="11"/>
        <v>299.072265625</v>
      </c>
    </row>
    <row r="21" spans="2:16" ht="12.75">
      <c r="B21" s="2">
        <f t="shared" si="6"/>
        <v>0.09999999999999999</v>
      </c>
      <c r="C21" s="5">
        <f t="shared" si="0"/>
        <v>17.90786769408443</v>
      </c>
      <c r="D21" s="3">
        <f t="shared" si="1"/>
        <v>0.3749999999993648</v>
      </c>
      <c r="E21" s="4">
        <f t="shared" si="2"/>
        <v>-2.2879329403204736</v>
      </c>
      <c r="F21" s="4">
        <f t="shared" si="3"/>
        <v>20.195800634404904</v>
      </c>
      <c r="G21" s="3"/>
      <c r="H21" s="1">
        <f t="shared" si="4"/>
        <v>0.24999999999942246</v>
      </c>
      <c r="K21" s="4">
        <f t="shared" si="5"/>
        <v>-117.90786769408443</v>
      </c>
      <c r="L21" s="1">
        <f t="shared" si="7"/>
        <v>22.5</v>
      </c>
      <c r="M21" s="1">
        <f t="shared" si="8"/>
        <v>28.125</v>
      </c>
      <c r="N21" s="1">
        <f t="shared" si="9"/>
        <v>35.15625</v>
      </c>
      <c r="O21" s="1">
        <f t="shared" si="10"/>
        <v>43.9453125</v>
      </c>
      <c r="P21" s="1">
        <f t="shared" si="11"/>
        <v>299.072265625</v>
      </c>
    </row>
    <row r="22" spans="2:16" ht="12.75">
      <c r="B22" s="2">
        <f t="shared" si="6"/>
        <v>0.10999999999999999</v>
      </c>
      <c r="C22" s="5">
        <f t="shared" si="0"/>
        <v>14.00225256237512</v>
      </c>
      <c r="D22" s="3">
        <f t="shared" si="1"/>
        <v>0.3874999999983582</v>
      </c>
      <c r="E22" s="4">
        <f t="shared" si="2"/>
        <v>-5.678557559753827</v>
      </c>
      <c r="F22" s="4">
        <f t="shared" si="3"/>
        <v>19.680810122128946</v>
      </c>
      <c r="G22" s="3"/>
      <c r="H22" s="1">
        <f t="shared" si="4"/>
        <v>0.24999999999852096</v>
      </c>
      <c r="K22" s="4">
        <f t="shared" si="5"/>
        <v>-114.00225256237512</v>
      </c>
      <c r="L22" s="1">
        <f t="shared" si="7"/>
        <v>22.5</v>
      </c>
      <c r="M22" s="1">
        <f t="shared" si="8"/>
        <v>28.125</v>
      </c>
      <c r="N22" s="1">
        <f t="shared" si="9"/>
        <v>35.15625</v>
      </c>
      <c r="O22" s="1">
        <f t="shared" si="10"/>
        <v>43.9453125</v>
      </c>
      <c r="P22" s="1">
        <f t="shared" si="11"/>
        <v>299.072265625</v>
      </c>
    </row>
    <row r="23" spans="2:16" ht="12.75">
      <c r="B23" s="2">
        <f t="shared" si="6"/>
        <v>0.11999999999999998</v>
      </c>
      <c r="C23" s="5">
        <f t="shared" si="0"/>
        <v>10.280120099698095</v>
      </c>
      <c r="D23" s="3">
        <f t="shared" si="1"/>
        <v>0.3999999999959593</v>
      </c>
      <c r="E23" s="4">
        <f t="shared" si="2"/>
        <v>-8.906337388164985</v>
      </c>
      <c r="F23" s="4">
        <f t="shared" si="3"/>
        <v>19.18645748786308</v>
      </c>
      <c r="G23" s="3"/>
      <c r="H23" s="1">
        <f t="shared" si="4"/>
        <v>0.24999999999639244</v>
      </c>
      <c r="K23" s="4">
        <f t="shared" si="5"/>
        <v>-110.2801200996981</v>
      </c>
      <c r="L23" s="1">
        <f t="shared" si="7"/>
        <v>22.5</v>
      </c>
      <c r="M23" s="1">
        <f t="shared" si="8"/>
        <v>28.125</v>
      </c>
      <c r="N23" s="1">
        <f t="shared" si="9"/>
        <v>35.15625</v>
      </c>
      <c r="O23" s="1">
        <f t="shared" si="10"/>
        <v>43.9453125</v>
      </c>
      <c r="P23" s="1">
        <f t="shared" si="11"/>
        <v>299.072265625</v>
      </c>
    </row>
    <row r="24" spans="2:16" ht="12.75">
      <c r="B24" s="2">
        <f t="shared" si="6"/>
        <v>0.12999999999999998</v>
      </c>
      <c r="C24" s="5">
        <f t="shared" si="0"/>
        <v>6.730957587724603</v>
      </c>
      <c r="D24" s="3">
        <f t="shared" si="1"/>
        <v>0.41249999999999976</v>
      </c>
      <c r="E24" s="4">
        <f t="shared" si="2"/>
        <v>-11.980722529183552</v>
      </c>
      <c r="F24" s="4">
        <f t="shared" si="3"/>
        <v>18.711680116908155</v>
      </c>
      <c r="G24" s="3"/>
      <c r="H24" s="1">
        <f t="shared" si="4"/>
        <v>0.24999999999999978</v>
      </c>
      <c r="K24" s="4">
        <f t="shared" si="5"/>
        <v>-106.7309575877246</v>
      </c>
      <c r="L24" s="1">
        <f t="shared" si="7"/>
        <v>22.5</v>
      </c>
      <c r="M24" s="1">
        <f t="shared" si="8"/>
        <v>28.125</v>
      </c>
      <c r="N24" s="1">
        <f t="shared" si="9"/>
        <v>35.15625</v>
      </c>
      <c r="O24" s="1">
        <f t="shared" si="10"/>
        <v>43.9453125</v>
      </c>
      <c r="P24" s="1">
        <f t="shared" si="11"/>
        <v>299.072265625</v>
      </c>
    </row>
    <row r="25" spans="2:16" ht="12.75">
      <c r="B25" s="2">
        <f t="shared" si="6"/>
        <v>0.13999999999999999</v>
      </c>
      <c r="C25" s="5">
        <f t="shared" si="0"/>
        <v>3.344950588237566</v>
      </c>
      <c r="D25" s="3">
        <f t="shared" si="1"/>
        <v>0.4249999999999998</v>
      </c>
      <c r="E25" s="4">
        <f t="shared" si="2"/>
        <v>-14.91053016177672</v>
      </c>
      <c r="F25" s="4">
        <f t="shared" si="3"/>
        <v>18.255480750014286</v>
      </c>
      <c r="G25" s="3"/>
      <c r="H25" s="1">
        <f t="shared" si="4"/>
        <v>0.25</v>
      </c>
      <c r="K25" s="4">
        <f t="shared" si="5"/>
        <v>-103.34495058823757</v>
      </c>
      <c r="L25" s="1">
        <f t="shared" si="7"/>
        <v>22.5</v>
      </c>
      <c r="M25" s="1">
        <f t="shared" si="8"/>
        <v>28.125</v>
      </c>
      <c r="N25" s="1">
        <f t="shared" si="9"/>
        <v>35.15625</v>
      </c>
      <c r="O25" s="1">
        <f t="shared" si="10"/>
        <v>43.9453125</v>
      </c>
      <c r="P25" s="1">
        <f t="shared" si="11"/>
        <v>299.072265625</v>
      </c>
    </row>
    <row r="26" spans="2:16" ht="12.75">
      <c r="B26" s="2">
        <f t="shared" si="6"/>
        <v>0.15</v>
      </c>
      <c r="C26" s="5">
        <f t="shared" si="0"/>
        <v>0.11293058806843703</v>
      </c>
      <c r="D26" s="3">
        <f t="shared" si="1"/>
        <v>0.4375</v>
      </c>
      <c r="E26" s="4">
        <f t="shared" si="2"/>
        <v>-17.703992279093896</v>
      </c>
      <c r="F26" s="4">
        <f t="shared" si="3"/>
        <v>17.816922867162333</v>
      </c>
      <c r="G26" s="3"/>
      <c r="H26" s="1">
        <f t="shared" si="4"/>
        <v>0.25</v>
      </c>
      <c r="K26" s="4">
        <f t="shared" si="5"/>
        <v>-100.11293058806844</v>
      </c>
      <c r="L26" s="1">
        <f t="shared" si="7"/>
        <v>22.5</v>
      </c>
      <c r="M26" s="1">
        <f t="shared" si="8"/>
        <v>28.125</v>
      </c>
      <c r="N26" s="1">
        <f t="shared" si="9"/>
        <v>35.15625</v>
      </c>
      <c r="O26" s="1">
        <f t="shared" si="10"/>
        <v>43.9453125</v>
      </c>
      <c r="P26" s="1">
        <f t="shared" si="11"/>
        <v>299.072265625</v>
      </c>
    </row>
    <row r="27" spans="2:16" ht="12.75">
      <c r="B27" s="2">
        <f t="shared" si="6"/>
        <v>0.16</v>
      </c>
      <c r="C27" s="5">
        <f t="shared" si="0"/>
        <v>-2.973673000961554</v>
      </c>
      <c r="D27" s="3">
        <f t="shared" si="1"/>
        <v>0.44999999999999996</v>
      </c>
      <c r="E27" s="4">
        <f t="shared" si="2"/>
        <v>-20.368799427082322</v>
      </c>
      <c r="F27" s="4">
        <f t="shared" si="3"/>
        <v>17.39512642612077</v>
      </c>
      <c r="G27" s="3"/>
      <c r="H27" s="1">
        <f t="shared" si="4"/>
        <v>0.25</v>
      </c>
      <c r="K27" s="4">
        <f t="shared" si="5"/>
        <v>-97.02632699903845</v>
      </c>
      <c r="L27" s="1">
        <f t="shared" si="7"/>
        <v>22.5</v>
      </c>
      <c r="M27" s="1">
        <f t="shared" si="8"/>
        <v>28.125</v>
      </c>
      <c r="N27" s="1">
        <f t="shared" si="9"/>
        <v>35.15625</v>
      </c>
      <c r="O27" s="1">
        <f t="shared" si="10"/>
        <v>43.9453125</v>
      </c>
      <c r="P27" s="1">
        <f t="shared" si="11"/>
        <v>299.072265625</v>
      </c>
    </row>
    <row r="28" spans="2:16" ht="12.75">
      <c r="B28" s="2">
        <f t="shared" si="6"/>
        <v>0.17</v>
      </c>
      <c r="C28" s="5">
        <f t="shared" si="0"/>
        <v>-5.922876883991435</v>
      </c>
      <c r="D28" s="3">
        <f t="shared" si="1"/>
        <v>0.46249999999999974</v>
      </c>
      <c r="E28" s="4">
        <f t="shared" si="2"/>
        <v>-22.912140825979193</v>
      </c>
      <c r="F28" s="4">
        <f t="shared" si="3"/>
        <v>16.98926394198776</v>
      </c>
      <c r="G28" s="3"/>
      <c r="H28" s="1">
        <f t="shared" si="4"/>
        <v>0.24999999999999978</v>
      </c>
      <c r="K28" s="4">
        <f t="shared" si="5"/>
        <v>-94.07712311600856</v>
      </c>
      <c r="L28" s="1">
        <f t="shared" si="7"/>
        <v>22.5</v>
      </c>
      <c r="M28" s="1">
        <f t="shared" si="8"/>
        <v>28.125</v>
      </c>
      <c r="N28" s="1">
        <f t="shared" si="9"/>
        <v>35.15625</v>
      </c>
      <c r="O28" s="1">
        <f t="shared" si="10"/>
        <v>43.9453125</v>
      </c>
      <c r="P28" s="1">
        <f t="shared" si="11"/>
        <v>299.072265625</v>
      </c>
    </row>
    <row r="29" spans="2:16" ht="12.75">
      <c r="B29" s="2">
        <f t="shared" si="6"/>
        <v>0.18000000000000002</v>
      </c>
      <c r="C29" s="5">
        <f t="shared" si="0"/>
        <v>-8.742184324609156</v>
      </c>
      <c r="D29" s="3">
        <f t="shared" si="1"/>
        <v>0.47499999999999915</v>
      </c>
      <c r="E29" s="4">
        <f t="shared" si="2"/>
        <v>-25.340741196432447</v>
      </c>
      <c r="F29" s="4">
        <f t="shared" si="3"/>
        <v>16.59855687182329</v>
      </c>
      <c r="G29" s="3"/>
      <c r="H29" s="1">
        <f t="shared" si="4"/>
        <v>0.24999999999999933</v>
      </c>
      <c r="K29" s="4">
        <f t="shared" si="5"/>
        <v>-91.25781567539084</v>
      </c>
      <c r="L29" s="1">
        <f t="shared" si="7"/>
        <v>22.5</v>
      </c>
      <c r="M29" s="1">
        <f t="shared" si="8"/>
        <v>28.125</v>
      </c>
      <c r="N29" s="1">
        <f t="shared" si="9"/>
        <v>35.15625</v>
      </c>
      <c r="O29" s="1">
        <f t="shared" si="10"/>
        <v>43.9453125</v>
      </c>
      <c r="P29" s="1">
        <f t="shared" si="11"/>
        <v>299.072265625</v>
      </c>
    </row>
    <row r="30" spans="2:16" ht="12.75">
      <c r="B30" s="2">
        <f t="shared" si="6"/>
        <v>0.19000000000000003</v>
      </c>
      <c r="C30" s="5">
        <f t="shared" si="0"/>
        <v>-11.438622308456928</v>
      </c>
      <c r="D30" s="3">
        <f t="shared" si="1"/>
        <v>0.4874999999999976</v>
      </c>
      <c r="E30" s="4">
        <f t="shared" si="2"/>
        <v>-27.660894587420486</v>
      </c>
      <c r="F30" s="4">
        <f t="shared" si="3"/>
        <v>16.22227227896356</v>
      </c>
      <c r="G30" s="3"/>
      <c r="H30" s="1">
        <f t="shared" si="4"/>
        <v>0.249999999999998</v>
      </c>
      <c r="K30" s="4">
        <f t="shared" si="5"/>
        <v>-88.56137769154307</v>
      </c>
      <c r="L30" s="1">
        <f t="shared" si="7"/>
        <v>22.5</v>
      </c>
      <c r="M30" s="1">
        <f t="shared" si="8"/>
        <v>28.125</v>
      </c>
      <c r="N30" s="1">
        <f t="shared" si="9"/>
        <v>35.15625</v>
      </c>
      <c r="O30" s="1">
        <f t="shared" si="10"/>
        <v>43.9453125</v>
      </c>
      <c r="P30" s="1">
        <f t="shared" si="11"/>
        <v>299.072265625</v>
      </c>
    </row>
    <row r="31" spans="2:16" ht="12.75">
      <c r="B31" s="2">
        <f t="shared" si="6"/>
        <v>0.20000000000000004</v>
      </c>
      <c r="C31" s="5">
        <f t="shared" si="0"/>
        <v>-14.018775720164612</v>
      </c>
      <c r="D31" s="3">
        <f t="shared" si="1"/>
        <v>0.4999999999999938</v>
      </c>
      <c r="E31" s="4">
        <f t="shared" si="2"/>
        <v>-29.878495473249956</v>
      </c>
      <c r="F31" s="4">
        <f t="shared" si="3"/>
        <v>15.859719753085344</v>
      </c>
      <c r="G31" s="3"/>
      <c r="H31" s="1">
        <f t="shared" si="4"/>
        <v>0.2499999999999949</v>
      </c>
      <c r="K31" s="4">
        <f t="shared" si="5"/>
        <v>-85.98122427983539</v>
      </c>
      <c r="L31" s="1">
        <f t="shared" si="7"/>
        <v>22.5</v>
      </c>
      <c r="M31" s="1">
        <f t="shared" si="8"/>
        <v>28.125</v>
      </c>
      <c r="N31" s="1">
        <f t="shared" si="9"/>
        <v>35.15625</v>
      </c>
      <c r="O31" s="1">
        <f t="shared" si="10"/>
        <v>43.9453125</v>
      </c>
      <c r="P31" s="1">
        <f t="shared" si="11"/>
        <v>299.072265625</v>
      </c>
    </row>
    <row r="32" spans="2:16" ht="12.75">
      <c r="B32" s="2">
        <f t="shared" si="6"/>
        <v>0.21000000000000005</v>
      </c>
      <c r="C32" s="5">
        <f t="shared" si="0"/>
        <v>-16.488818796740176</v>
      </c>
      <c r="D32" s="3">
        <f t="shared" si="1"/>
        <v>0.5124999999999839</v>
      </c>
      <c r="E32" s="4">
        <f t="shared" si="2"/>
        <v>-31.99906736106449</v>
      </c>
      <c r="F32" s="4">
        <f t="shared" si="3"/>
        <v>15.510248564324314</v>
      </c>
      <c r="G32" s="3"/>
      <c r="H32" s="1">
        <f t="shared" si="4"/>
        <v>0.24999999999998668</v>
      </c>
      <c r="K32" s="4">
        <f t="shared" si="5"/>
        <v>-83.51118120325982</v>
      </c>
      <c r="L32" s="1">
        <f t="shared" si="7"/>
        <v>22.5</v>
      </c>
      <c r="M32" s="1">
        <f t="shared" si="8"/>
        <v>28.125</v>
      </c>
      <c r="N32" s="1">
        <f t="shared" si="9"/>
        <v>35.15625</v>
      </c>
      <c r="O32" s="1">
        <f t="shared" si="10"/>
        <v>43.9453125</v>
      </c>
      <c r="P32" s="1">
        <f t="shared" si="11"/>
        <v>299.072265625</v>
      </c>
    </row>
    <row r="33" spans="2:16" ht="12.75">
      <c r="B33" s="2">
        <f t="shared" si="6"/>
        <v>0.22000000000000006</v>
      </c>
      <c r="C33" s="5">
        <f t="shared" si="0"/>
        <v>-18.85454409538076</v>
      </c>
      <c r="D33" s="3">
        <f t="shared" si="1"/>
        <v>0.5249999999999604</v>
      </c>
      <c r="E33" s="4">
        <f t="shared" si="2"/>
        <v>-34.027789127145</v>
      </c>
      <c r="F33" s="4">
        <f t="shared" si="3"/>
        <v>15.173245031764239</v>
      </c>
      <c r="G33" s="3"/>
      <c r="H33" s="1">
        <f t="shared" si="4"/>
        <v>0.24999999999996758</v>
      </c>
      <c r="K33" s="4">
        <f t="shared" si="5"/>
        <v>-81.14545590461924</v>
      </c>
      <c r="L33" s="1">
        <f t="shared" si="7"/>
        <v>22.5</v>
      </c>
      <c r="M33" s="1">
        <f t="shared" si="8"/>
        <v>28.125</v>
      </c>
      <c r="N33" s="1">
        <f t="shared" si="9"/>
        <v>35.15625</v>
      </c>
      <c r="O33" s="1">
        <f t="shared" si="10"/>
        <v>43.9453125</v>
      </c>
      <c r="P33" s="1">
        <f t="shared" si="11"/>
        <v>299.072265625</v>
      </c>
    </row>
    <row r="34" spans="2:16" ht="12.75">
      <c r="B34" s="2">
        <f t="shared" si="6"/>
        <v>0.23000000000000007</v>
      </c>
      <c r="C34" s="5">
        <f t="shared" si="0"/>
        <v>-21.121389191094167</v>
      </c>
      <c r="D34" s="3">
        <f t="shared" si="1"/>
        <v>0.5374999999999067</v>
      </c>
      <c r="E34" s="4">
        <f t="shared" si="2"/>
        <v>-35.96951927951609</v>
      </c>
      <c r="F34" s="4">
        <f t="shared" si="3"/>
        <v>14.848130088421925</v>
      </c>
      <c r="G34" s="3"/>
      <c r="H34" s="1">
        <f t="shared" si="4"/>
        <v>0.24999999999992428</v>
      </c>
      <c r="K34" s="4">
        <f t="shared" si="5"/>
        <v>-78.87861080890583</v>
      </c>
      <c r="L34" s="1">
        <f t="shared" si="7"/>
        <v>22.5</v>
      </c>
      <c r="M34" s="1">
        <f t="shared" si="8"/>
        <v>28.125</v>
      </c>
      <c r="N34" s="1">
        <f t="shared" si="9"/>
        <v>35.15625</v>
      </c>
      <c r="O34" s="1">
        <f t="shared" si="10"/>
        <v>43.9453125</v>
      </c>
      <c r="P34" s="1">
        <f t="shared" si="11"/>
        <v>299.072265625</v>
      </c>
    </row>
    <row r="35" spans="2:16" ht="12.75">
      <c r="B35" s="2">
        <f t="shared" si="6"/>
        <v>0.24000000000000007</v>
      </c>
      <c r="C35" s="5">
        <f t="shared" si="0"/>
        <v>-23.29446129925404</v>
      </c>
      <c r="D35" s="3">
        <f t="shared" si="1"/>
        <v>0.5499999999997867</v>
      </c>
      <c r="E35" s="4">
        <f t="shared" si="2"/>
        <v>-37.828818325737664</v>
      </c>
      <c r="F35" s="4">
        <f t="shared" si="3"/>
        <v>14.534357026483626</v>
      </c>
      <c r="G35" s="3"/>
      <c r="H35" s="1">
        <f t="shared" si="4"/>
        <v>0.24999999999982792</v>
      </c>
      <c r="K35" s="4">
        <f t="shared" si="5"/>
        <v>-76.70553870074596</v>
      </c>
      <c r="L35" s="1">
        <f t="shared" si="7"/>
        <v>22.5</v>
      </c>
      <c r="M35" s="1">
        <f t="shared" si="8"/>
        <v>28.125</v>
      </c>
      <c r="N35" s="1">
        <f t="shared" si="9"/>
        <v>35.15625</v>
      </c>
      <c r="O35" s="1">
        <f t="shared" si="10"/>
        <v>43.9453125</v>
      </c>
      <c r="P35" s="1">
        <f t="shared" si="11"/>
        <v>299.072265625</v>
      </c>
    </row>
    <row r="36" spans="2:16" ht="12.75">
      <c r="B36" s="2">
        <f t="shared" si="6"/>
        <v>0.25000000000000006</v>
      </c>
      <c r="C36" s="5">
        <f t="shared" si="0"/>
        <v>-25.378559999999993</v>
      </c>
      <c r="D36" s="3">
        <f t="shared" si="1"/>
        <v>0.562499999999528</v>
      </c>
      <c r="E36" s="4">
        <f t="shared" si="2"/>
        <v>-39.60996940801608</v>
      </c>
      <c r="F36" s="4">
        <f t="shared" si="3"/>
        <v>14.231409408016084</v>
      </c>
      <c r="G36" s="3"/>
      <c r="H36" s="1">
        <f t="shared" si="4"/>
        <v>0.2499999999996223</v>
      </c>
      <c r="K36" s="4">
        <f t="shared" si="5"/>
        <v>-74.62144</v>
      </c>
      <c r="L36" s="1">
        <f t="shared" si="7"/>
        <v>22.5</v>
      </c>
      <c r="M36" s="1">
        <f t="shared" si="8"/>
        <v>28.125</v>
      </c>
      <c r="N36" s="1">
        <f t="shared" si="9"/>
        <v>35.15625</v>
      </c>
      <c r="O36" s="1">
        <f t="shared" si="10"/>
        <v>43.9453125</v>
      </c>
      <c r="P36" s="1">
        <f t="shared" si="11"/>
        <v>299.072265625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2003-12-14T11:16:09Z</dcterms:created>
  <dcterms:modified xsi:type="dcterms:W3CDTF">2004-03-10T16:38:37Z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