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0155" windowHeight="9720" activeTab="0"/>
  </bookViews>
  <sheets>
    <sheet name="Tables1-3" sheetId="1" r:id="rId1"/>
    <sheet name="Table 4" sheetId="2" r:id="rId2"/>
    <sheet name="Table 5" sheetId="3" r:id="rId3"/>
    <sheet name="Table 6" sheetId="4" r:id="rId4"/>
    <sheet name="Table 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<sst xmlns="http://schemas.openxmlformats.org/spreadsheetml/2006/main" count="168" uniqueCount="96">
  <si>
    <t>Income statement</t>
  </si>
  <si>
    <t>Sum</t>
  </si>
  <si>
    <t>Sales</t>
  </si>
  <si>
    <t>Cost of sales</t>
  </si>
  <si>
    <t>Depreciation</t>
  </si>
  <si>
    <t>EBT</t>
  </si>
  <si>
    <t>Tax (30%)</t>
  </si>
  <si>
    <t>Net income</t>
  </si>
  <si>
    <t>Remuneration of Alberto Campa (equity cash flow)</t>
  </si>
  <si>
    <t>Dividends</t>
  </si>
  <si>
    <t>Advance on account</t>
  </si>
  <si>
    <t>Investment in the company</t>
  </si>
  <si>
    <t>Liquidation of the company</t>
  </si>
  <si>
    <t>Total</t>
  </si>
  <si>
    <t>Balance sheet</t>
  </si>
  <si>
    <t>Cash</t>
  </si>
  <si>
    <t>Stocks</t>
  </si>
  <si>
    <t>Net fixed assets</t>
  </si>
  <si>
    <t>Assets</t>
  </si>
  <si>
    <t>Capital</t>
  </si>
  <si>
    <t>Reserves</t>
  </si>
  <si>
    <t>Liabilities</t>
  </si>
  <si>
    <t>Free cash flow</t>
  </si>
  <si>
    <t xml:space="preserve"> + Depreciation</t>
  </si>
  <si>
    <t xml:space="preserve"> - Investments in working capital requirements</t>
  </si>
  <si>
    <t xml:space="preserve"> - Investments in fixed assets</t>
  </si>
  <si>
    <t>Table 2. Campa Argentina. (Million pesos)</t>
  </si>
  <si>
    <t>Campa</t>
  </si>
  <si>
    <t>NPV</t>
  </si>
  <si>
    <t>Spain</t>
  </si>
  <si>
    <t>Suma</t>
  </si>
  <si>
    <t>Remuneration of Victor Campa (equity cash flow)</t>
  </si>
  <si>
    <t xml:space="preserve">Investment </t>
  </si>
  <si>
    <t>IRR =</t>
  </si>
  <si>
    <t>Table 3. Cash flows and IRR of Campa Spain and Campa Argentina</t>
  </si>
  <si>
    <t>IRR</t>
  </si>
  <si>
    <t>Shareholder + Taxes</t>
  </si>
  <si>
    <t>Shareholder</t>
  </si>
  <si>
    <t>Difference</t>
  </si>
  <si>
    <t>(million euros)</t>
  </si>
  <si>
    <t>(million pesos)</t>
  </si>
  <si>
    <t>Reappraisal of stocks (1)</t>
  </si>
  <si>
    <t>Depreciation due to reappraisal of fixed assets (2)</t>
  </si>
  <si>
    <t>Remuneration of Victor Campa</t>
  </si>
  <si>
    <t>Investment</t>
  </si>
  <si>
    <t>Advance on account. Victor Campa</t>
  </si>
  <si>
    <t xml:space="preserve">   Gross fixed assets </t>
  </si>
  <si>
    <t xml:space="preserve">   Reappraisal gross fixed assets </t>
  </si>
  <si>
    <t xml:space="preserve">   Accum. dep initial assets</t>
  </si>
  <si>
    <t xml:space="preserve">   Accum. dep reappraised assets</t>
  </si>
  <si>
    <t xml:space="preserve">Net fixed assets </t>
  </si>
  <si>
    <t>Total assets</t>
  </si>
  <si>
    <t>Reserves (retained earnings)</t>
  </si>
  <si>
    <t>Reserves (reappraisal stocks)</t>
  </si>
  <si>
    <t>Reserves (reappraisal fixed assets)</t>
  </si>
  <si>
    <t>Total liabilities</t>
  </si>
  <si>
    <t xml:space="preserve"> - ∆ WCR</t>
  </si>
  <si>
    <t xml:space="preserve"> + Reappraisal stocks</t>
  </si>
  <si>
    <t>Table 6. Cash flows and IRR of Campa Spain and Campa Argentina (in current pesos and constant pesos) without and with restatement.</t>
  </si>
  <si>
    <t>1  Campa Spain (million euros)</t>
  </si>
  <si>
    <t xml:space="preserve">    Campa Argentina without restatement (without adjustments) (million pesos)</t>
  </si>
  <si>
    <t>2      current pesos</t>
  </si>
  <si>
    <t>3      constant pesos</t>
  </si>
  <si>
    <t xml:space="preserve">     Campa Argentina with restatement (with adjustments) (million pesos)</t>
  </si>
  <si>
    <t>4      current pesos</t>
  </si>
  <si>
    <t>5      constant pesos</t>
  </si>
  <si>
    <t>Table 7. Annual inflation in Spain, Argentina, Peru, Chile and Mexico</t>
  </si>
  <si>
    <r>
      <t xml:space="preserve">Source: </t>
    </r>
    <r>
      <rPr>
        <i/>
        <sz val="10"/>
        <color indexed="8"/>
        <rFont val="Times New Roman"/>
        <family val="1"/>
      </rPr>
      <t>Datastream, IN Argentina, IN Chile</t>
    </r>
  </si>
  <si>
    <t>Mexico</t>
  </si>
  <si>
    <t>Argentina</t>
  </si>
  <si>
    <t>Peru</t>
  </si>
  <si>
    <t>Chile</t>
  </si>
  <si>
    <t>Campa Argentina (mm. pesos)</t>
  </si>
  <si>
    <t xml:space="preserve">current pesos </t>
  </si>
  <si>
    <t xml:space="preserve">constant pesos </t>
  </si>
  <si>
    <t>Campa Spain (mm. euros)</t>
  </si>
  <si>
    <t>VAN</t>
  </si>
  <si>
    <t xml:space="preserve"> - increase working capital requirements</t>
  </si>
  <si>
    <t xml:space="preserve"> - increase fixed assets</t>
  </si>
  <si>
    <t>IRR of the free cash flow =</t>
  </si>
  <si>
    <t>IRR ajusted for inflation = 9,35%   [ (1,3669/1,25) - 1 = 9,35% ]</t>
  </si>
  <si>
    <t>Campa Argentina with adjustments</t>
  </si>
  <si>
    <r>
      <t xml:space="preserve">Table 1. Campa Spain. </t>
    </r>
    <r>
      <rPr>
        <b/>
        <sz val="11"/>
        <color indexed="8"/>
        <rFont val="Arial Narrow"/>
        <family val="2"/>
      </rPr>
      <t>(Million euros)</t>
    </r>
  </si>
  <si>
    <t>Taxes (30%)</t>
  </si>
  <si>
    <t>Campa Spain</t>
  </si>
  <si>
    <t>Campa Argentina</t>
  </si>
  <si>
    <r>
      <t xml:space="preserve">Table 4. Differences in the valuation of Campa Spain and Campa Argentina with different discount rates. </t>
    </r>
    <r>
      <rPr>
        <sz val="11"/>
        <color indexed="8"/>
        <rFont val="Arial Narrow"/>
        <family val="2"/>
      </rPr>
      <t>Ke</t>
    </r>
    <r>
      <rPr>
        <vertAlign val="subscript"/>
        <sz val="11"/>
        <color indexed="8"/>
        <rFont val="Arial Narrow"/>
        <family val="2"/>
      </rPr>
      <t xml:space="preserve">ARGENTINA </t>
    </r>
    <r>
      <rPr>
        <sz val="11"/>
        <color indexed="8"/>
        <rFont val="Arial Narrow"/>
        <family val="2"/>
      </rPr>
      <t>= (1+ Ke</t>
    </r>
    <r>
      <rPr>
        <vertAlign val="subscript"/>
        <sz val="11"/>
        <color indexed="8"/>
        <rFont val="Arial Narrow"/>
        <family val="2"/>
      </rPr>
      <t>SPAIN</t>
    </r>
    <r>
      <rPr>
        <sz val="11"/>
        <color indexed="8"/>
        <rFont val="Arial Narrow"/>
        <family val="2"/>
      </rPr>
      <t xml:space="preserve"> ) x 1.25 - 1</t>
    </r>
  </si>
  <si>
    <r>
      <t>Ke</t>
    </r>
    <r>
      <rPr>
        <vertAlign val="subscript"/>
        <sz val="10"/>
        <rFont val="Arial Narrow"/>
        <family val="2"/>
      </rPr>
      <t>SPAIN</t>
    </r>
  </si>
  <si>
    <r>
      <t>Ke</t>
    </r>
    <r>
      <rPr>
        <vertAlign val="subscript"/>
        <sz val="10"/>
        <rFont val="Arial Narrow"/>
        <family val="2"/>
      </rPr>
      <t>ARGENTINA</t>
    </r>
  </si>
  <si>
    <r>
      <t>NPV</t>
    </r>
    <r>
      <rPr>
        <vertAlign val="subscript"/>
        <sz val="10"/>
        <rFont val="Arial Narrow"/>
        <family val="2"/>
      </rPr>
      <t>SPAIN</t>
    </r>
  </si>
  <si>
    <r>
      <t>NPV</t>
    </r>
    <r>
      <rPr>
        <vertAlign val="subscript"/>
        <sz val="10"/>
        <rFont val="Arial Narrow"/>
        <family val="2"/>
      </rPr>
      <t>ARGENTINA</t>
    </r>
  </si>
  <si>
    <t xml:space="preserve">IRR = </t>
  </si>
  <si>
    <r>
      <t>(1) Reappraisal of stocks in year n  = 80 (1.25</t>
    </r>
    <r>
      <rPr>
        <vertAlign val="superscript"/>
        <sz val="10"/>
        <rFont val="Tms Rmn"/>
        <family val="0"/>
      </rPr>
      <t>n</t>
    </r>
    <r>
      <rPr>
        <sz val="10"/>
        <rFont val="Tms Rmn"/>
        <family val="0"/>
      </rPr>
      <t xml:space="preserve"> - 1.25</t>
    </r>
    <r>
      <rPr>
        <vertAlign val="superscript"/>
        <sz val="10"/>
        <rFont val="Tms Rmn"/>
        <family val="0"/>
      </rPr>
      <t>n</t>
    </r>
    <r>
      <rPr>
        <sz val="10"/>
        <rFont val="Tms Rmn"/>
        <family val="0"/>
      </rPr>
      <t>-1 )</t>
    </r>
  </si>
  <si>
    <r>
      <t>(2) Depreciation due to reappraisal of fixed assets in year n  = 4 (1.25</t>
    </r>
    <r>
      <rPr>
        <vertAlign val="superscript"/>
        <sz val="10"/>
        <rFont val="Tms Rmn"/>
        <family val="0"/>
      </rPr>
      <t>n</t>
    </r>
    <r>
      <rPr>
        <sz val="10"/>
        <rFont val="Tms Rmn"/>
        <family val="0"/>
      </rPr>
      <t xml:space="preserve"> - 1)</t>
    </r>
  </si>
  <si>
    <t>Table 5. Campa Argentina with restatement (Million pesos)</t>
  </si>
  <si>
    <t>IRR adjusted for inflation = 15,04%    [ (1,43795 / 1,25) -1 = 15,04% ]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</si>
</sst>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_ ;[Red]\-#,##0.00\ "/>
    <numFmt numFmtId="171" formatCode="0.000"/>
    <numFmt numFmtId="172" formatCode="0.0"/>
    <numFmt numFmtId="173" formatCode="0.0%"/>
    <numFmt numFmtId="174" formatCode="#,##0.0"/>
    <numFmt numFmtId="175" formatCode="0.0000"/>
    <numFmt numFmtId="176" formatCode="#,##0.0_ ;[Red]\-#,##0.0\ "/>
    <numFmt numFmtId="177" formatCode="#,##0_ ;[Red]\-#,##0\ "/>
    <numFmt numFmtId="178" formatCode="0.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i/>
      <sz val="10"/>
      <color indexed="8"/>
      <name val="Times New Roman"/>
      <family val="1"/>
    </font>
    <font>
      <b/>
      <sz val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u val="single"/>
      <sz val="10"/>
      <name val="Tms Rmn"/>
      <family val="0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Geneva"/>
      <family val="0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8"/>
      <name val="Arial Narrow"/>
      <family val="2"/>
    </font>
    <font>
      <vertAlign val="subscript"/>
      <sz val="10"/>
      <name val="Arial Narrow"/>
      <family val="2"/>
    </font>
    <font>
      <sz val="10"/>
      <color indexed="8"/>
      <name val="Tms Rmn"/>
      <family val="0"/>
    </font>
    <font>
      <sz val="9.2"/>
      <color indexed="8"/>
      <name val="Tms Rmn"/>
      <family val="0"/>
    </font>
    <font>
      <i/>
      <sz val="10"/>
      <name val="Tms Rmn"/>
      <family val="0"/>
    </font>
    <font>
      <vertAlign val="superscript"/>
      <sz val="10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b/>
      <sz val="10.75"/>
      <color indexed="8"/>
      <name val="Tms Rm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15" xfId="0" applyFont="1" applyBorder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67" fillId="0" borderId="15" xfId="0" applyFont="1" applyBorder="1" applyAlignment="1">
      <alignment vertical="center"/>
    </xf>
    <xf numFmtId="9" fontId="67" fillId="0" borderId="1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23" xfId="0" applyFont="1" applyBorder="1" applyAlignment="1">
      <alignment horizontal="right"/>
    </xf>
    <xf numFmtId="9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2" fontId="6" fillId="0" borderId="0" xfId="0" applyNumberFormat="1" applyFont="1" applyAlignment="1">
      <alignment/>
    </xf>
    <xf numFmtId="2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2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170" fontId="6" fillId="0" borderId="20" xfId="0" applyNumberFormat="1" applyFont="1" applyBorder="1" applyAlignment="1">
      <alignment horizontal="right"/>
    </xf>
    <xf numFmtId="170" fontId="6" fillId="0" borderId="22" xfId="0" applyNumberFormat="1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170" fontId="6" fillId="0" borderId="25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28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0" fontId="10" fillId="0" borderId="19" xfId="0" applyNumberFormat="1" applyFont="1" applyBorder="1" applyAlignment="1">
      <alignment horizontal="right"/>
    </xf>
    <xf numFmtId="0" fontId="71" fillId="0" borderId="0" xfId="0" applyFont="1" applyAlignment="1">
      <alignment/>
    </xf>
    <xf numFmtId="0" fontId="10" fillId="0" borderId="19" xfId="0" applyFont="1" applyBorder="1" applyAlignment="1">
      <alignment horizontal="right"/>
    </xf>
    <xf numFmtId="0" fontId="67" fillId="0" borderId="0" xfId="0" applyFont="1" applyAlignment="1">
      <alignment/>
    </xf>
    <xf numFmtId="10" fontId="11" fillId="0" borderId="19" xfId="0" applyNumberFormat="1" applyFont="1" applyBorder="1" applyAlignment="1">
      <alignment horizontal="right"/>
    </xf>
    <xf numFmtId="10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10" fillId="0" borderId="26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173" fontId="10" fillId="0" borderId="0" xfId="53" applyNumberFormat="1" applyFont="1" applyAlignment="1">
      <alignment horizontal="center"/>
    </xf>
    <xf numFmtId="174" fontId="10" fillId="0" borderId="0" xfId="0" applyNumberFormat="1" applyFont="1" applyAlignment="1">
      <alignment/>
    </xf>
    <xf numFmtId="173" fontId="10" fillId="0" borderId="26" xfId="53" applyNumberFormat="1" applyFont="1" applyBorder="1" applyAlignment="1">
      <alignment horizontal="center"/>
    </xf>
    <xf numFmtId="174" fontId="10" fillId="0" borderId="26" xfId="0" applyNumberFormat="1" applyFont="1" applyBorder="1" applyAlignment="1">
      <alignment/>
    </xf>
    <xf numFmtId="9" fontId="6" fillId="0" borderId="2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/>
    </xf>
    <xf numFmtId="0" fontId="19" fillId="0" borderId="0" xfId="0" applyFont="1" applyAlignment="1">
      <alignment/>
    </xf>
    <xf numFmtId="0" fontId="6" fillId="0" borderId="29" xfId="0" applyFont="1" applyBorder="1" applyAlignment="1">
      <alignment/>
    </xf>
    <xf numFmtId="0" fontId="62" fillId="0" borderId="0" xfId="0" applyFont="1" applyAlignment="1">
      <alignment/>
    </xf>
    <xf numFmtId="0" fontId="6" fillId="0" borderId="30" xfId="0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2" fontId="66" fillId="0" borderId="0" xfId="0" applyNumberFormat="1" applyFont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0" fontId="66" fillId="0" borderId="17" xfId="0" applyNumberFormat="1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10" fontId="66" fillId="0" borderId="31" xfId="0" applyNumberFormat="1" applyFont="1" applyBorder="1" applyAlignment="1">
      <alignment horizontal="center" vertical="center"/>
    </xf>
    <xf numFmtId="0" fontId="66" fillId="0" borderId="32" xfId="0" applyFont="1" applyBorder="1" applyAlignment="1">
      <alignment vertical="center"/>
    </xf>
    <xf numFmtId="0" fontId="66" fillId="0" borderId="3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0925"/>
          <c:w val="0.89175"/>
          <c:h val="0.8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'[1]10.4 fig 10.1'!$I$11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'[1]10.4 fig 10.1'!$C$15:$C$32</c:f>
              <c:numCache>
                <c:ptCount val="1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0.16</c:v>
                </c:pt>
                <c:pt idx="9">
                  <c:v>0.2</c:v>
                </c:pt>
                <c:pt idx="10">
                  <c:v>0.21000000000000002</c:v>
                </c:pt>
                <c:pt idx="11">
                  <c:v>0.22000000000000003</c:v>
                </c:pt>
                <c:pt idx="12">
                  <c:v>0.23000000000000004</c:v>
                </c:pt>
                <c:pt idx="13">
                  <c:v>0.24000000000000005</c:v>
                </c:pt>
                <c:pt idx="14">
                  <c:v>0.25000000000000006</c:v>
                </c:pt>
                <c:pt idx="15">
                  <c:v>0.26000000000000006</c:v>
                </c:pt>
                <c:pt idx="16">
                  <c:v>0.2700000000000001</c:v>
                </c:pt>
                <c:pt idx="17">
                  <c:v>0.2</c:v>
                </c:pt>
              </c:numCache>
            </c:numRef>
          </c:xVal>
          <c:yVal>
            <c:numRef>
              <c:f>'[1]10.4 fig 10.1'!$I$15:$I$32</c:f>
              <c:numCache>
                <c:ptCount val="18"/>
                <c:pt idx="0">
                  <c:v>43.229132799999974</c:v>
                </c:pt>
                <c:pt idx="1">
                  <c:v>37.50653201827075</c:v>
                </c:pt>
                <c:pt idx="2">
                  <c:v>32.09041076242855</c:v>
                </c:pt>
                <c:pt idx="3">
                  <c:v>26.961128078770088</c:v>
                </c:pt>
                <c:pt idx="4">
                  <c:v>22.100489370928045</c:v>
                </c:pt>
                <c:pt idx="5">
                  <c:v>17.491626774166463</c:v>
                </c:pt>
                <c:pt idx="6">
                  <c:v>-2.2864498823354182</c:v>
                </c:pt>
                <c:pt idx="7">
                  <c:v>-17.70270162419871</c:v>
                </c:pt>
                <c:pt idx="8">
                  <c:v>-20.367543329727653</c:v>
                </c:pt>
                <c:pt idx="9">
                  <c:v>-29.877366255144025</c:v>
                </c:pt>
                <c:pt idx="10">
                  <c:v>-31.997967251228246</c:v>
                </c:pt>
                <c:pt idx="11">
                  <c:v>-34.02671716413306</c:v>
                </c:pt>
                <c:pt idx="12">
                  <c:v>-35.96847454012013</c:v>
                </c:pt>
                <c:pt idx="13">
                  <c:v>-37.82779992323211</c:v>
                </c:pt>
                <c:pt idx="14">
                  <c:v>-39.608976490496005</c:v>
                </c:pt>
                <c:pt idx="15">
                  <c:v>-41.316029101520094</c:v>
                </c:pt>
                <c:pt idx="16">
                  <c:v>-42.9527418960129</c:v>
                </c:pt>
                <c:pt idx="17">
                  <c:v>-29.877366255144025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'[1]10.4 fig 10.1'!$H$11</c:f>
              <c:strCache>
                <c:ptCount val="1"/>
                <c:pt idx="0">
                  <c:v>Spain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'[1]10.4 fig 10.1'!$C$15:$C$32</c:f>
              <c:numCache>
                <c:ptCount val="1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0.16</c:v>
                </c:pt>
                <c:pt idx="9">
                  <c:v>0.2</c:v>
                </c:pt>
                <c:pt idx="10">
                  <c:v>0.21000000000000002</c:v>
                </c:pt>
                <c:pt idx="11">
                  <c:v>0.22000000000000003</c:v>
                </c:pt>
                <c:pt idx="12">
                  <c:v>0.23000000000000004</c:v>
                </c:pt>
                <c:pt idx="13">
                  <c:v>0.24000000000000005</c:v>
                </c:pt>
                <c:pt idx="14">
                  <c:v>0.25000000000000006</c:v>
                </c:pt>
                <c:pt idx="15">
                  <c:v>0.26000000000000006</c:v>
                </c:pt>
                <c:pt idx="16">
                  <c:v>0.2700000000000001</c:v>
                </c:pt>
                <c:pt idx="17">
                  <c:v>0.2</c:v>
                </c:pt>
              </c:numCache>
            </c:numRef>
          </c:xVal>
          <c:yVal>
            <c:numRef>
              <c:f>'[1]10.4 fig 10.1'!$H$15:$H$32</c:f>
              <c:numCache>
                <c:ptCount val="18"/>
                <c:pt idx="0">
                  <c:v>70</c:v>
                </c:pt>
                <c:pt idx="1">
                  <c:v>63.47901731639206</c:v>
                </c:pt>
                <c:pt idx="2">
                  <c:v>57.30073593946895</c:v>
                </c:pt>
                <c:pt idx="3">
                  <c:v>51.44343212023472</c:v>
                </c:pt>
                <c:pt idx="4">
                  <c:v>45.88697049903982</c:v>
                </c:pt>
                <c:pt idx="5">
                  <c:v>40.61267338883144</c:v>
                </c:pt>
                <c:pt idx="6">
                  <c:v>17.90786769408443</c:v>
                </c:pt>
                <c:pt idx="7">
                  <c:v>0.11293058806843703</c:v>
                </c:pt>
                <c:pt idx="8">
                  <c:v>-2.973673000961554</c:v>
                </c:pt>
                <c:pt idx="9">
                  <c:v>-14.018775720164612</c:v>
                </c:pt>
                <c:pt idx="10">
                  <c:v>-16.488818796740176</c:v>
                </c:pt>
                <c:pt idx="11">
                  <c:v>-18.85454409538076</c:v>
                </c:pt>
                <c:pt idx="12">
                  <c:v>-21.121389191094167</c:v>
                </c:pt>
                <c:pt idx="13">
                  <c:v>-23.29446129925404</c:v>
                </c:pt>
                <c:pt idx="14">
                  <c:v>-25.378559999999993</c:v>
                </c:pt>
                <c:pt idx="15">
                  <c:v>-27.37819822501237</c:v>
                </c:pt>
                <c:pt idx="16">
                  <c:v>-29.297621652445002</c:v>
                </c:pt>
                <c:pt idx="17">
                  <c:v>-14.018775720164612</c:v>
                </c:pt>
              </c:numCache>
            </c:numRef>
          </c:yVal>
          <c:smooth val="1"/>
        </c:ser>
        <c:axId val="32839186"/>
        <c:axId val="27117219"/>
      </c:scatterChart>
      <c:valAx>
        <c:axId val="32839186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Ke Spain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219"/>
        <c:crossesAt val="-20"/>
        <c:crossBetween val="midCat"/>
        <c:dispUnits/>
      </c:valAx>
      <c:valAx>
        <c:axId val="27117219"/>
        <c:scaling>
          <c:orientation val="minMax"/>
          <c:max val="7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Million
 euros 
(pesos)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01575"/>
          <c:w val="0.6132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85725</xdr:rowOff>
    </xdr:from>
    <xdr:to>
      <xdr:col>9</xdr:col>
      <xdr:colOff>85725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609600" y="6657975"/>
        <a:ext cx="58483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iese.edu/PabloFernandez/docs2/Table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4 fig 10.1"/>
    </sheetNames>
    <sheetDataSet>
      <sheetData sheetId="0">
        <row r="11">
          <cell r="H11" t="str">
            <v>Spain</v>
          </cell>
          <cell r="I11" t="str">
            <v>Argentina</v>
          </cell>
        </row>
        <row r="15">
          <cell r="C15">
            <v>0</v>
          </cell>
          <cell r="H15">
            <v>70</v>
          </cell>
          <cell r="I15">
            <v>43.229132799999974</v>
          </cell>
        </row>
        <row r="16">
          <cell r="C16">
            <v>0.01</v>
          </cell>
          <cell r="H16">
            <v>63.47901731639206</v>
          </cell>
          <cell r="I16">
            <v>37.50653201827075</v>
          </cell>
        </row>
        <row r="17">
          <cell r="C17">
            <v>0.02</v>
          </cell>
          <cell r="H17">
            <v>57.30073593946895</v>
          </cell>
          <cell r="I17">
            <v>32.09041076242855</v>
          </cell>
        </row>
        <row r="18">
          <cell r="C18">
            <v>0.03</v>
          </cell>
          <cell r="H18">
            <v>51.44343212023472</v>
          </cell>
          <cell r="I18">
            <v>26.961128078770088</v>
          </cell>
        </row>
        <row r="19">
          <cell r="C19">
            <v>0.04</v>
          </cell>
          <cell r="H19">
            <v>45.88697049903982</v>
          </cell>
          <cell r="I19">
            <v>22.100489370928045</v>
          </cell>
        </row>
        <row r="20">
          <cell r="C20">
            <v>0.05</v>
          </cell>
          <cell r="H20">
            <v>40.61267338883144</v>
          </cell>
          <cell r="I20">
            <v>17.491626774166463</v>
          </cell>
        </row>
        <row r="21">
          <cell r="C21">
            <v>0.1</v>
          </cell>
          <cell r="H21">
            <v>17.90786769408443</v>
          </cell>
          <cell r="I21">
            <v>-2.2864498823354182</v>
          </cell>
        </row>
        <row r="22">
          <cell r="C22">
            <v>0.15</v>
          </cell>
          <cell r="H22">
            <v>0.11293058806843703</v>
          </cell>
          <cell r="I22">
            <v>-17.70270162419871</v>
          </cell>
        </row>
        <row r="23">
          <cell r="C23">
            <v>0.16</v>
          </cell>
          <cell r="H23">
            <v>-2.973673000961554</v>
          </cell>
          <cell r="I23">
            <v>-20.367543329727653</v>
          </cell>
        </row>
        <row r="24">
          <cell r="C24">
            <v>0.2</v>
          </cell>
          <cell r="H24">
            <v>-14.018775720164612</v>
          </cell>
          <cell r="I24">
            <v>-29.877366255144025</v>
          </cell>
        </row>
        <row r="25">
          <cell r="C25">
            <v>0.21000000000000002</v>
          </cell>
          <cell r="H25">
            <v>-16.488818796740176</v>
          </cell>
          <cell r="I25">
            <v>-31.997967251228246</v>
          </cell>
        </row>
        <row r="26">
          <cell r="C26">
            <v>0.22000000000000003</v>
          </cell>
          <cell r="H26">
            <v>-18.85454409538076</v>
          </cell>
          <cell r="I26">
            <v>-34.02671716413306</v>
          </cell>
        </row>
        <row r="27">
          <cell r="C27">
            <v>0.23000000000000004</v>
          </cell>
          <cell r="H27">
            <v>-21.121389191094167</v>
          </cell>
          <cell r="I27">
            <v>-35.96847454012013</v>
          </cell>
        </row>
        <row r="28">
          <cell r="C28">
            <v>0.24000000000000005</v>
          </cell>
          <cell r="H28">
            <v>-23.29446129925404</v>
          </cell>
          <cell r="I28">
            <v>-37.82779992323211</v>
          </cell>
        </row>
        <row r="29">
          <cell r="C29">
            <v>0.25000000000000006</v>
          </cell>
          <cell r="H29">
            <v>-25.378559999999993</v>
          </cell>
          <cell r="I29">
            <v>-39.608976490496005</v>
          </cell>
        </row>
        <row r="30">
          <cell r="C30">
            <v>0.26000000000000006</v>
          </cell>
          <cell r="H30">
            <v>-27.37819822501237</v>
          </cell>
          <cell r="I30">
            <v>-41.316029101520094</v>
          </cell>
        </row>
        <row r="31">
          <cell r="C31">
            <v>0.2700000000000001</v>
          </cell>
          <cell r="H31">
            <v>-29.297621652445002</v>
          </cell>
          <cell r="I31">
            <v>-42.9527418960129</v>
          </cell>
        </row>
        <row r="32">
          <cell r="C32">
            <v>0.2</v>
          </cell>
          <cell r="H32">
            <v>-14.018775720164612</v>
          </cell>
          <cell r="I32">
            <v>-29.877366255144025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9"/>
  <sheetViews>
    <sheetView tabSelected="1" zoomScalePageLayoutView="0" workbookViewId="0" topLeftCell="A1">
      <pane ySplit="2400" topLeftCell="A69" activePane="bottomLeft" state="split"/>
      <selection pane="topLeft" activeCell="B36" sqref="B36"/>
      <selection pane="bottomLeft" activeCell="B84" sqref="B84"/>
    </sheetView>
  </sheetViews>
  <sheetFormatPr defaultColWidth="11.421875" defaultRowHeight="15"/>
  <cols>
    <col min="1" max="1" width="9.140625" style="0" customWidth="1"/>
    <col min="2" max="2" width="37.140625" style="0" customWidth="1"/>
    <col min="3" max="16384" width="9.140625" style="0" customWidth="1"/>
  </cols>
  <sheetData>
    <row r="2" ht="16.5">
      <c r="B2" s="1" t="s">
        <v>82</v>
      </c>
    </row>
    <row r="3" spans="2:9" ht="15">
      <c r="B3" s="28" t="s">
        <v>0</v>
      </c>
      <c r="C3" s="29">
        <v>2007</v>
      </c>
      <c r="D3" s="29">
        <v>2008</v>
      </c>
      <c r="E3" s="29">
        <v>2009</v>
      </c>
      <c r="F3" s="29">
        <v>2010</v>
      </c>
      <c r="G3" s="29">
        <v>2011</v>
      </c>
      <c r="H3" s="29">
        <v>2012</v>
      </c>
      <c r="I3" s="22" t="s">
        <v>1</v>
      </c>
    </row>
    <row r="4" spans="2:9" ht="15">
      <c r="B4" s="24" t="s">
        <v>2</v>
      </c>
      <c r="C4" s="24"/>
      <c r="D4" s="24">
        <v>104</v>
      </c>
      <c r="E4" s="24">
        <v>104</v>
      </c>
      <c r="F4" s="24">
        <v>104</v>
      </c>
      <c r="G4" s="24">
        <v>104</v>
      </c>
      <c r="H4" s="24">
        <v>104</v>
      </c>
      <c r="I4" s="36">
        <f aca="true" t="shared" si="0" ref="I4:I9">SUM(D4:H4)</f>
        <v>520</v>
      </c>
    </row>
    <row r="5" spans="2:9" ht="15">
      <c r="B5" s="24" t="s">
        <v>3</v>
      </c>
      <c r="C5" s="24"/>
      <c r="D5" s="24">
        <v>80</v>
      </c>
      <c r="E5" s="24">
        <v>80</v>
      </c>
      <c r="F5" s="24">
        <v>80</v>
      </c>
      <c r="G5" s="24">
        <v>80</v>
      </c>
      <c r="H5" s="24">
        <v>80</v>
      </c>
      <c r="I5" s="39">
        <f t="shared" si="0"/>
        <v>400</v>
      </c>
    </row>
    <row r="6" spans="2:9" ht="15">
      <c r="B6" s="24" t="s">
        <v>4</v>
      </c>
      <c r="C6" s="24"/>
      <c r="D6" s="24">
        <v>4</v>
      </c>
      <c r="E6" s="24">
        <v>4</v>
      </c>
      <c r="F6" s="24">
        <v>4</v>
      </c>
      <c r="G6" s="24">
        <v>4</v>
      </c>
      <c r="H6" s="24">
        <v>4</v>
      </c>
      <c r="I6" s="39">
        <f t="shared" si="0"/>
        <v>20</v>
      </c>
    </row>
    <row r="7" spans="2:9" ht="15">
      <c r="B7" s="24" t="s">
        <v>5</v>
      </c>
      <c r="C7" s="24"/>
      <c r="D7" s="24">
        <v>20</v>
      </c>
      <c r="E7" s="24">
        <v>20</v>
      </c>
      <c r="F7" s="24">
        <v>20</v>
      </c>
      <c r="G7" s="24">
        <v>20</v>
      </c>
      <c r="H7" s="24">
        <v>20</v>
      </c>
      <c r="I7" s="39">
        <f t="shared" si="0"/>
        <v>100</v>
      </c>
    </row>
    <row r="8" spans="2:9" ht="15">
      <c r="B8" s="24" t="s">
        <v>6</v>
      </c>
      <c r="C8" s="24"/>
      <c r="D8" s="24">
        <v>6</v>
      </c>
      <c r="E8" s="24">
        <v>6</v>
      </c>
      <c r="F8" s="24">
        <v>6</v>
      </c>
      <c r="G8" s="24">
        <v>6</v>
      </c>
      <c r="H8" s="24">
        <v>6</v>
      </c>
      <c r="I8" s="39">
        <f t="shared" si="0"/>
        <v>30</v>
      </c>
    </row>
    <row r="9" spans="2:9" ht="15">
      <c r="B9" s="50" t="s">
        <v>7</v>
      </c>
      <c r="C9" s="50"/>
      <c r="D9" s="50">
        <v>14</v>
      </c>
      <c r="E9" s="50">
        <v>14</v>
      </c>
      <c r="F9" s="50">
        <v>14</v>
      </c>
      <c r="G9" s="50">
        <v>14</v>
      </c>
      <c r="H9" s="50">
        <v>14</v>
      </c>
      <c r="I9" s="51">
        <f t="shared" si="0"/>
        <v>70</v>
      </c>
    </row>
    <row r="10" spans="2:9" ht="15">
      <c r="B10" s="24"/>
      <c r="C10" s="24"/>
      <c r="D10" s="24"/>
      <c r="E10" s="24"/>
      <c r="F10" s="24"/>
      <c r="G10" s="24"/>
      <c r="H10" s="24"/>
      <c r="I10" s="24"/>
    </row>
    <row r="11" spans="2:9" ht="15.75" customHeight="1">
      <c r="B11" s="28" t="s">
        <v>8</v>
      </c>
      <c r="C11" s="24"/>
      <c r="D11" s="24"/>
      <c r="E11" s="24"/>
      <c r="F11" s="24"/>
      <c r="G11" s="24"/>
      <c r="H11" s="24"/>
      <c r="I11" s="24"/>
    </row>
    <row r="12" spans="2:9" ht="15">
      <c r="B12" s="24" t="s">
        <v>9</v>
      </c>
      <c r="C12" s="24"/>
      <c r="D12" s="24">
        <v>14</v>
      </c>
      <c r="E12" s="24">
        <v>14</v>
      </c>
      <c r="F12" s="24">
        <v>14</v>
      </c>
      <c r="G12" s="24">
        <v>14</v>
      </c>
      <c r="H12" s="24">
        <v>14</v>
      </c>
      <c r="I12" s="36">
        <f>SUM(C12:H12)</f>
        <v>70</v>
      </c>
    </row>
    <row r="13" spans="2:9" ht="15">
      <c r="B13" s="24" t="s">
        <v>10</v>
      </c>
      <c r="C13" s="24"/>
      <c r="D13" s="24">
        <v>4</v>
      </c>
      <c r="E13" s="24">
        <v>4</v>
      </c>
      <c r="F13" s="24">
        <v>4</v>
      </c>
      <c r="G13" s="24">
        <v>4</v>
      </c>
      <c r="H13" s="24">
        <v>-16</v>
      </c>
      <c r="I13" s="39">
        <f>SUM(C13:H13)</f>
        <v>0</v>
      </c>
    </row>
    <row r="14" spans="2:9" ht="15">
      <c r="B14" s="24" t="s">
        <v>11</v>
      </c>
      <c r="C14" s="24">
        <v>-100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9">
        <f>SUM(C14:H14)</f>
        <v>-100</v>
      </c>
    </row>
    <row r="15" spans="2:9" ht="15">
      <c r="B15" s="24" t="s">
        <v>12</v>
      </c>
      <c r="C15" s="24"/>
      <c r="D15" s="24">
        <v>0</v>
      </c>
      <c r="E15" s="24">
        <v>0</v>
      </c>
      <c r="F15" s="24">
        <v>0</v>
      </c>
      <c r="G15" s="24">
        <v>0</v>
      </c>
      <c r="H15" s="24">
        <v>100</v>
      </c>
      <c r="I15" s="39">
        <f>SUM(C15:H15)</f>
        <v>100</v>
      </c>
    </row>
    <row r="16" spans="2:9" ht="15.75" thickBot="1">
      <c r="B16" s="45" t="s">
        <v>13</v>
      </c>
      <c r="C16" s="45">
        <f aca="true" t="shared" si="1" ref="C16:H16">SUM(C12:C15)</f>
        <v>-100</v>
      </c>
      <c r="D16" s="45">
        <f t="shared" si="1"/>
        <v>18</v>
      </c>
      <c r="E16" s="45">
        <f t="shared" si="1"/>
        <v>18</v>
      </c>
      <c r="F16" s="45">
        <f t="shared" si="1"/>
        <v>18</v>
      </c>
      <c r="G16" s="45">
        <f t="shared" si="1"/>
        <v>18</v>
      </c>
      <c r="H16" s="45">
        <f t="shared" si="1"/>
        <v>98</v>
      </c>
      <c r="I16" s="46">
        <f>SUM(C16:H16)</f>
        <v>70</v>
      </c>
    </row>
    <row r="17" spans="2:9" ht="15">
      <c r="B17" s="24"/>
      <c r="C17" s="24"/>
      <c r="D17" s="24"/>
      <c r="E17" s="24"/>
      <c r="F17" s="24"/>
      <c r="G17" s="24"/>
      <c r="H17" s="24"/>
      <c r="I17" s="24"/>
    </row>
    <row r="18" spans="2:9" ht="15">
      <c r="B18" s="28" t="s">
        <v>14</v>
      </c>
      <c r="C18" s="24"/>
      <c r="D18" s="24"/>
      <c r="E18" s="24"/>
      <c r="F18" s="24"/>
      <c r="G18" s="24"/>
      <c r="H18" s="24"/>
      <c r="I18" s="24"/>
    </row>
    <row r="19" spans="2:9" ht="15">
      <c r="B19" s="24" t="s">
        <v>15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/>
    </row>
    <row r="20" spans="2:9" ht="15">
      <c r="B20" s="24" t="s">
        <v>10</v>
      </c>
      <c r="C20" s="24"/>
      <c r="D20" s="24">
        <v>4</v>
      </c>
      <c r="E20" s="24">
        <v>8</v>
      </c>
      <c r="F20" s="24">
        <v>12</v>
      </c>
      <c r="G20" s="24">
        <v>16</v>
      </c>
      <c r="H20" s="24">
        <v>0</v>
      </c>
      <c r="I20" s="24"/>
    </row>
    <row r="21" spans="2:9" ht="15">
      <c r="B21" s="24" t="s">
        <v>16</v>
      </c>
      <c r="C21" s="24">
        <v>80</v>
      </c>
      <c r="D21" s="24">
        <v>80</v>
      </c>
      <c r="E21" s="24">
        <v>80</v>
      </c>
      <c r="F21" s="24">
        <v>80</v>
      </c>
      <c r="G21" s="24">
        <v>80</v>
      </c>
      <c r="H21" s="24">
        <v>0</v>
      </c>
      <c r="I21" s="24"/>
    </row>
    <row r="22" spans="2:9" ht="15">
      <c r="B22" s="24" t="s">
        <v>17</v>
      </c>
      <c r="C22" s="24">
        <v>20</v>
      </c>
      <c r="D22" s="24">
        <v>16</v>
      </c>
      <c r="E22" s="24">
        <v>12</v>
      </c>
      <c r="F22" s="24">
        <v>8</v>
      </c>
      <c r="G22" s="24">
        <v>4</v>
      </c>
      <c r="H22" s="24">
        <v>0</v>
      </c>
      <c r="I22" s="24"/>
    </row>
    <row r="23" spans="2:9" ht="15">
      <c r="B23" s="40" t="s">
        <v>18</v>
      </c>
      <c r="C23" s="40">
        <f aca="true" t="shared" si="2" ref="C23:H23">SUM(C19:C22)</f>
        <v>100</v>
      </c>
      <c r="D23" s="40">
        <f t="shared" si="2"/>
        <v>100</v>
      </c>
      <c r="E23" s="40">
        <f t="shared" si="2"/>
        <v>100</v>
      </c>
      <c r="F23" s="40">
        <f t="shared" si="2"/>
        <v>100</v>
      </c>
      <c r="G23" s="40">
        <f t="shared" si="2"/>
        <v>100</v>
      </c>
      <c r="H23" s="40">
        <f t="shared" si="2"/>
        <v>0</v>
      </c>
      <c r="I23" s="24"/>
    </row>
    <row r="24" spans="2:9" ht="15">
      <c r="B24" s="24" t="s">
        <v>19</v>
      </c>
      <c r="C24" s="24">
        <v>100</v>
      </c>
      <c r="D24" s="24">
        <v>100</v>
      </c>
      <c r="E24" s="24">
        <v>100</v>
      </c>
      <c r="F24" s="24">
        <v>100</v>
      </c>
      <c r="G24" s="24">
        <v>100</v>
      </c>
      <c r="H24" s="24">
        <v>100</v>
      </c>
      <c r="I24" s="24"/>
    </row>
    <row r="25" spans="2:9" ht="15">
      <c r="B25" s="24" t="s">
        <v>20</v>
      </c>
      <c r="C25" s="24"/>
      <c r="D25" s="24">
        <v>0</v>
      </c>
      <c r="E25" s="24">
        <v>0</v>
      </c>
      <c r="F25" s="24">
        <v>0</v>
      </c>
      <c r="G25" s="24">
        <v>0</v>
      </c>
      <c r="H25" s="24">
        <v>-100</v>
      </c>
      <c r="I25" s="24"/>
    </row>
    <row r="26" spans="2:9" ht="15">
      <c r="B26" s="40" t="s">
        <v>21</v>
      </c>
      <c r="C26" s="40">
        <f aca="true" t="shared" si="3" ref="C26:H26">SUM(C24:C25)</f>
        <v>100</v>
      </c>
      <c r="D26" s="40">
        <f t="shared" si="3"/>
        <v>100</v>
      </c>
      <c r="E26" s="40">
        <f t="shared" si="3"/>
        <v>100</v>
      </c>
      <c r="F26" s="40">
        <f t="shared" si="3"/>
        <v>100</v>
      </c>
      <c r="G26" s="40">
        <f t="shared" si="3"/>
        <v>100</v>
      </c>
      <c r="H26" s="40">
        <f t="shared" si="3"/>
        <v>0</v>
      </c>
      <c r="I26" s="24"/>
    </row>
    <row r="27" spans="2:9" ht="15">
      <c r="B27" s="24"/>
      <c r="C27" s="24"/>
      <c r="D27" s="24"/>
      <c r="E27" s="24"/>
      <c r="F27" s="24"/>
      <c r="G27" s="24"/>
      <c r="H27" s="24"/>
      <c r="I27" s="24"/>
    </row>
    <row r="28" spans="2:9" ht="15">
      <c r="B28" s="28" t="s">
        <v>22</v>
      </c>
      <c r="C28" s="24"/>
      <c r="D28" s="24"/>
      <c r="E28" s="24"/>
      <c r="F28" s="24"/>
      <c r="G28" s="24"/>
      <c r="H28" s="24"/>
      <c r="I28" s="24"/>
    </row>
    <row r="29" spans="2:9" ht="15">
      <c r="B29" s="24" t="s">
        <v>7</v>
      </c>
      <c r="C29" s="24">
        <v>0</v>
      </c>
      <c r="D29" s="24">
        <v>14</v>
      </c>
      <c r="E29" s="24">
        <v>14</v>
      </c>
      <c r="F29" s="24">
        <v>14</v>
      </c>
      <c r="G29" s="24">
        <v>14</v>
      </c>
      <c r="H29" s="24">
        <v>14</v>
      </c>
      <c r="I29" s="36">
        <v>70</v>
      </c>
    </row>
    <row r="30" spans="2:9" ht="15">
      <c r="B30" s="24" t="s">
        <v>23</v>
      </c>
      <c r="C30" s="24"/>
      <c r="D30" s="24">
        <v>4</v>
      </c>
      <c r="E30" s="24">
        <v>4</v>
      </c>
      <c r="F30" s="24">
        <v>4</v>
      </c>
      <c r="G30" s="24">
        <v>4</v>
      </c>
      <c r="H30" s="24">
        <v>4</v>
      </c>
      <c r="I30" s="39">
        <v>20</v>
      </c>
    </row>
    <row r="31" spans="2:9" ht="15">
      <c r="B31" s="24" t="s">
        <v>24</v>
      </c>
      <c r="C31" s="24">
        <v>-80</v>
      </c>
      <c r="D31" s="24">
        <v>0</v>
      </c>
      <c r="E31" s="24">
        <v>0</v>
      </c>
      <c r="F31" s="24">
        <v>0</v>
      </c>
      <c r="G31" s="24">
        <v>0</v>
      </c>
      <c r="H31" s="24">
        <v>80</v>
      </c>
      <c r="I31" s="39">
        <v>0</v>
      </c>
    </row>
    <row r="32" spans="2:9" ht="15">
      <c r="B32" s="24" t="s">
        <v>25</v>
      </c>
      <c r="C32" s="24">
        <v>-20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39">
        <v>-20</v>
      </c>
    </row>
    <row r="33" spans="2:9" ht="15.75" thickBot="1">
      <c r="B33" s="45" t="s">
        <v>13</v>
      </c>
      <c r="C33" s="45">
        <v>-100</v>
      </c>
      <c r="D33" s="45">
        <v>18</v>
      </c>
      <c r="E33" s="45">
        <v>18</v>
      </c>
      <c r="F33" s="45">
        <v>18</v>
      </c>
      <c r="G33" s="45">
        <v>18</v>
      </c>
      <c r="H33" s="45">
        <v>98</v>
      </c>
      <c r="I33" s="46">
        <v>70</v>
      </c>
    </row>
    <row r="34" spans="2:9" ht="15">
      <c r="B34" s="54"/>
      <c r="C34" s="54"/>
      <c r="D34" s="21" t="s">
        <v>79</v>
      </c>
      <c r="E34" s="55">
        <f>IRR(C33:H33,0)</f>
        <v>0.15035790406357252</v>
      </c>
      <c r="F34" s="24"/>
      <c r="G34" s="24"/>
      <c r="H34" s="24"/>
      <c r="I34" s="24"/>
    </row>
    <row r="35" spans="15:18" ht="15">
      <c r="O35" s="24"/>
      <c r="P35" s="24"/>
      <c r="Q35" s="24"/>
      <c r="R35" s="24"/>
    </row>
    <row r="37" ht="16.5">
      <c r="B37" s="1" t="s">
        <v>26</v>
      </c>
    </row>
    <row r="38" spans="2:11" ht="15">
      <c r="B38" s="24"/>
      <c r="C38" s="24"/>
      <c r="D38" s="24"/>
      <c r="E38" s="24"/>
      <c r="F38" s="24"/>
      <c r="G38" s="24"/>
      <c r="H38" s="24"/>
      <c r="I38" s="23"/>
      <c r="J38" s="23"/>
      <c r="K38" s="25" t="s">
        <v>27</v>
      </c>
    </row>
    <row r="39" spans="2:11" ht="15">
      <c r="B39" s="24"/>
      <c r="C39" s="24"/>
      <c r="D39" s="24"/>
      <c r="E39" s="24"/>
      <c r="F39" s="24"/>
      <c r="G39" s="24"/>
      <c r="H39" s="24"/>
      <c r="I39" s="23"/>
      <c r="J39" s="26" t="s">
        <v>76</v>
      </c>
      <c r="K39" s="27" t="s">
        <v>29</v>
      </c>
    </row>
    <row r="40" spans="2:11" ht="15">
      <c r="B40" s="28" t="s">
        <v>0</v>
      </c>
      <c r="C40" s="29">
        <v>2007</v>
      </c>
      <c r="D40" s="29">
        <v>2008</v>
      </c>
      <c r="E40" s="29">
        <v>2009</v>
      </c>
      <c r="F40" s="29">
        <v>2010</v>
      </c>
      <c r="G40" s="29">
        <v>2011</v>
      </c>
      <c r="H40" s="29">
        <v>2012</v>
      </c>
      <c r="I40" s="30" t="s">
        <v>1</v>
      </c>
      <c r="J40" s="31">
        <v>0.25</v>
      </c>
      <c r="K40" s="32" t="s">
        <v>1</v>
      </c>
    </row>
    <row r="41" spans="2:11" ht="15">
      <c r="B41" s="24" t="s">
        <v>2</v>
      </c>
      <c r="C41" s="24"/>
      <c r="D41" s="24">
        <v>130</v>
      </c>
      <c r="E41" s="24">
        <f>D41*1.25</f>
        <v>162.5</v>
      </c>
      <c r="F41" s="33">
        <f aca="true" t="shared" si="4" ref="F41:H42">E41*1.25</f>
        <v>203.125</v>
      </c>
      <c r="G41" s="33">
        <f t="shared" si="4"/>
        <v>253.90625</v>
      </c>
      <c r="H41" s="33">
        <f t="shared" si="4"/>
        <v>317.3828125</v>
      </c>
      <c r="I41" s="34">
        <f aca="true" t="shared" si="5" ref="I41:I46">SUM(D41:H41)</f>
        <v>1066.9140625</v>
      </c>
      <c r="J41" s="35">
        <f aca="true" t="shared" si="6" ref="J41:J46">NPV(0.25,D41:H41)+C41</f>
        <v>520</v>
      </c>
      <c r="K41" s="36">
        <v>520</v>
      </c>
    </row>
    <row r="42" spans="2:11" ht="15">
      <c r="B42" s="24" t="s">
        <v>3</v>
      </c>
      <c r="C42" s="24"/>
      <c r="D42" s="24">
        <v>80</v>
      </c>
      <c r="E42" s="24">
        <f>D42*1.25</f>
        <v>100</v>
      </c>
      <c r="F42" s="24">
        <f t="shared" si="4"/>
        <v>125</v>
      </c>
      <c r="G42" s="24">
        <f t="shared" si="4"/>
        <v>156.25</v>
      </c>
      <c r="H42" s="33">
        <f t="shared" si="4"/>
        <v>195.3125</v>
      </c>
      <c r="I42" s="37">
        <f t="shared" si="5"/>
        <v>656.5625</v>
      </c>
      <c r="J42" s="38">
        <f t="shared" si="6"/>
        <v>320</v>
      </c>
      <c r="K42" s="39">
        <v>400</v>
      </c>
    </row>
    <row r="43" spans="2:11" ht="15">
      <c r="B43" s="24" t="s">
        <v>4</v>
      </c>
      <c r="C43" s="24"/>
      <c r="D43" s="24">
        <v>4</v>
      </c>
      <c r="E43" s="24">
        <v>4</v>
      </c>
      <c r="F43" s="24">
        <v>4</v>
      </c>
      <c r="G43" s="24">
        <v>4</v>
      </c>
      <c r="H43" s="24">
        <v>4</v>
      </c>
      <c r="I43" s="39">
        <f t="shared" si="5"/>
        <v>20</v>
      </c>
      <c r="J43" s="38">
        <f t="shared" si="6"/>
        <v>10.75712</v>
      </c>
      <c r="K43" s="39">
        <v>20</v>
      </c>
    </row>
    <row r="44" spans="2:11" ht="15">
      <c r="B44" s="24" t="s">
        <v>5</v>
      </c>
      <c r="C44" s="24"/>
      <c r="D44" s="24">
        <f>D41-D42-D43</f>
        <v>46</v>
      </c>
      <c r="E44" s="24">
        <f>E41-E42-E43</f>
        <v>58.5</v>
      </c>
      <c r="F44" s="33">
        <f>F41-F42-F43</f>
        <v>74.125</v>
      </c>
      <c r="G44" s="33">
        <f>G41-G42-G43</f>
        <v>93.65625</v>
      </c>
      <c r="H44" s="33">
        <f>H41-H42-H43</f>
        <v>118.0703125</v>
      </c>
      <c r="I44" s="37">
        <f t="shared" si="5"/>
        <v>390.3515625</v>
      </c>
      <c r="J44" s="38">
        <f t="shared" si="6"/>
        <v>189.24288</v>
      </c>
      <c r="K44" s="39">
        <v>100</v>
      </c>
    </row>
    <row r="45" spans="2:11" ht="15">
      <c r="B45" s="24" t="s">
        <v>6</v>
      </c>
      <c r="C45" s="24"/>
      <c r="D45" s="24">
        <f>D44*0.3</f>
        <v>13.799999999999999</v>
      </c>
      <c r="E45" s="24">
        <f>E44*0.3</f>
        <v>17.55</v>
      </c>
      <c r="F45" s="33">
        <f>F44*0.3</f>
        <v>22.2375</v>
      </c>
      <c r="G45" s="33">
        <f>G44*0.3</f>
        <v>28.096875</v>
      </c>
      <c r="H45" s="33">
        <f>H44*0.3</f>
        <v>35.42109375</v>
      </c>
      <c r="I45" s="37">
        <f t="shared" si="5"/>
        <v>117.10546875</v>
      </c>
      <c r="J45" s="38">
        <f t="shared" si="6"/>
        <v>56.772864000000006</v>
      </c>
      <c r="K45" s="39">
        <v>30</v>
      </c>
    </row>
    <row r="46" spans="2:11" ht="15">
      <c r="B46" s="40" t="s">
        <v>7</v>
      </c>
      <c r="C46" s="40"/>
      <c r="D46" s="40">
        <f>D44-D45</f>
        <v>32.2</v>
      </c>
      <c r="E46" s="40">
        <f>E44-E45</f>
        <v>40.95</v>
      </c>
      <c r="F46" s="41">
        <f>F44-F45</f>
        <v>51.8875</v>
      </c>
      <c r="G46" s="41">
        <f>G44-G45</f>
        <v>65.559375</v>
      </c>
      <c r="H46" s="41">
        <f>H44-H45</f>
        <v>82.64921875</v>
      </c>
      <c r="I46" s="42">
        <f t="shared" si="5"/>
        <v>273.24609375</v>
      </c>
      <c r="J46" s="43">
        <f t="shared" si="6"/>
        <v>132.470016</v>
      </c>
      <c r="K46" s="44">
        <v>70</v>
      </c>
    </row>
    <row r="47" spans="2:11" ht="15">
      <c r="B47" s="24"/>
      <c r="C47" s="24"/>
      <c r="D47" s="24"/>
      <c r="E47" s="24"/>
      <c r="F47" s="24"/>
      <c r="G47" s="24"/>
      <c r="H47" s="24"/>
      <c r="I47" s="24"/>
      <c r="J47" s="23"/>
      <c r="K47" s="24"/>
    </row>
    <row r="48" spans="2:11" ht="15">
      <c r="B48" s="28" t="s">
        <v>31</v>
      </c>
      <c r="C48" s="24"/>
      <c r="D48" s="24"/>
      <c r="E48" s="24"/>
      <c r="F48" s="24"/>
      <c r="G48" s="24"/>
      <c r="H48" s="24"/>
      <c r="I48" s="24"/>
      <c r="J48" s="23"/>
      <c r="K48" s="24"/>
    </row>
    <row r="49" spans="2:11" ht="15">
      <c r="B49" s="24" t="s">
        <v>9</v>
      </c>
      <c r="C49" s="24"/>
      <c r="D49" s="33">
        <v>16.2</v>
      </c>
      <c r="E49" s="33">
        <v>19.95</v>
      </c>
      <c r="F49" s="60">
        <v>24.6375</v>
      </c>
      <c r="G49" s="60">
        <v>30.4969</v>
      </c>
      <c r="H49" s="60">
        <v>281.9617</v>
      </c>
      <c r="I49" s="36">
        <f>SUM(D49:H49)</f>
        <v>373.2461</v>
      </c>
      <c r="J49" s="35">
        <f>NPV(0.25,D49:H49)+C49</f>
        <v>143.227140096</v>
      </c>
      <c r="K49" s="36">
        <v>70</v>
      </c>
    </row>
    <row r="50" spans="2:11" ht="15">
      <c r="B50" s="24" t="s">
        <v>32</v>
      </c>
      <c r="C50" s="24">
        <v>-100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39">
        <f>SUM(D50:H50)</f>
        <v>0</v>
      </c>
      <c r="J50" s="38">
        <f>NPV(0.25,D50:H50)+C50</f>
        <v>-100</v>
      </c>
      <c r="K50" s="39">
        <v>-100</v>
      </c>
    </row>
    <row r="51" spans="2:11" ht="15">
      <c r="B51" s="24" t="s">
        <v>12</v>
      </c>
      <c r="C51" s="24"/>
      <c r="D51" s="24">
        <v>0</v>
      </c>
      <c r="E51" s="24">
        <v>0</v>
      </c>
      <c r="F51" s="24">
        <v>0</v>
      </c>
      <c r="G51" s="24">
        <v>0</v>
      </c>
      <c r="H51" s="24">
        <v>100</v>
      </c>
      <c r="I51" s="39">
        <f>SUM(D51:H51)</f>
        <v>100</v>
      </c>
      <c r="J51" s="38">
        <f>NPV(0.25,D51:H51)+C51</f>
        <v>32.768</v>
      </c>
      <c r="K51" s="39">
        <v>100</v>
      </c>
    </row>
    <row r="52" spans="2:11" ht="15.75" thickBot="1">
      <c r="B52" s="45" t="s">
        <v>13</v>
      </c>
      <c r="C52" s="45">
        <f aca="true" t="shared" si="7" ref="C52:H52">SUM(C49:C51)</f>
        <v>-100</v>
      </c>
      <c r="D52" s="61">
        <f t="shared" si="7"/>
        <v>16.2</v>
      </c>
      <c r="E52" s="61">
        <f t="shared" si="7"/>
        <v>19.95</v>
      </c>
      <c r="F52" s="61">
        <f t="shared" si="7"/>
        <v>24.6375</v>
      </c>
      <c r="G52" s="61">
        <f t="shared" si="7"/>
        <v>30.4969</v>
      </c>
      <c r="H52" s="61">
        <f t="shared" si="7"/>
        <v>381.9617</v>
      </c>
      <c r="I52" s="46">
        <f>SUM(D52:H52)</f>
        <v>473.2461</v>
      </c>
      <c r="J52" s="47">
        <f>NPV(0.25,D52:H52)+C52</f>
        <v>75.995140096</v>
      </c>
      <c r="K52" s="46">
        <v>70</v>
      </c>
    </row>
    <row r="53" spans="2:11" ht="15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5">
      <c r="B54" s="28" t="s">
        <v>14</v>
      </c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15">
      <c r="B55" s="24" t="s">
        <v>15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/>
      <c r="J55" s="24"/>
      <c r="K55" s="24"/>
    </row>
    <row r="56" spans="2:11" ht="15">
      <c r="B56" s="24" t="s">
        <v>16</v>
      </c>
      <c r="C56" s="24">
        <v>80</v>
      </c>
      <c r="D56" s="24">
        <f>C56*1.25</f>
        <v>100</v>
      </c>
      <c r="E56" s="24">
        <f>D56*1.25</f>
        <v>125</v>
      </c>
      <c r="F56" s="24">
        <f>E56*1.25</f>
        <v>156.25</v>
      </c>
      <c r="G56" s="33">
        <f>F56*1.25</f>
        <v>195.3125</v>
      </c>
      <c r="H56" s="24">
        <v>0</v>
      </c>
      <c r="I56" s="24"/>
      <c r="J56" s="24"/>
      <c r="K56" s="24"/>
    </row>
    <row r="57" spans="2:11" ht="15">
      <c r="B57" s="24" t="s">
        <v>17</v>
      </c>
      <c r="C57" s="24">
        <v>20</v>
      </c>
      <c r="D57" s="24">
        <v>16</v>
      </c>
      <c r="E57" s="24">
        <v>12</v>
      </c>
      <c r="F57" s="24">
        <v>8</v>
      </c>
      <c r="G57" s="24">
        <v>4</v>
      </c>
      <c r="H57" s="24">
        <v>0</v>
      </c>
      <c r="I57" s="24"/>
      <c r="J57" s="24"/>
      <c r="K57" s="24"/>
    </row>
    <row r="58" spans="2:11" ht="15">
      <c r="B58" s="40" t="s">
        <v>18</v>
      </c>
      <c r="C58" s="40">
        <f aca="true" t="shared" si="8" ref="C58:H58">SUM(C55:C57)</f>
        <v>100</v>
      </c>
      <c r="D58" s="40">
        <f t="shared" si="8"/>
        <v>116</v>
      </c>
      <c r="E58" s="40">
        <f t="shared" si="8"/>
        <v>137</v>
      </c>
      <c r="F58" s="40">
        <f t="shared" si="8"/>
        <v>164.25</v>
      </c>
      <c r="G58" s="41">
        <f t="shared" si="8"/>
        <v>199.3125</v>
      </c>
      <c r="H58" s="40">
        <f t="shared" si="8"/>
        <v>0</v>
      </c>
      <c r="I58" s="24"/>
      <c r="J58" s="24"/>
      <c r="K58" s="24"/>
    </row>
    <row r="59" spans="2:11" ht="15">
      <c r="B59" s="24" t="s">
        <v>19</v>
      </c>
      <c r="C59" s="24">
        <v>100</v>
      </c>
      <c r="D59" s="24">
        <v>100</v>
      </c>
      <c r="E59" s="24">
        <v>100</v>
      </c>
      <c r="F59" s="24">
        <v>100</v>
      </c>
      <c r="G59" s="24">
        <v>100</v>
      </c>
      <c r="H59" s="24">
        <v>100</v>
      </c>
      <c r="I59" s="24"/>
      <c r="J59" s="24"/>
      <c r="K59" s="24"/>
    </row>
    <row r="60" spans="2:11" ht="15">
      <c r="B60" s="24" t="s">
        <v>20</v>
      </c>
      <c r="C60" s="24"/>
      <c r="D60" s="24">
        <v>16</v>
      </c>
      <c r="E60" s="24">
        <v>37</v>
      </c>
      <c r="F60" s="24">
        <v>64.25</v>
      </c>
      <c r="G60" s="24">
        <v>99.31</v>
      </c>
      <c r="H60" s="24">
        <v>-100</v>
      </c>
      <c r="I60" s="24"/>
      <c r="J60" s="24"/>
      <c r="K60" s="24"/>
    </row>
    <row r="61" spans="2:11" ht="15">
      <c r="B61" s="40" t="s">
        <v>21</v>
      </c>
      <c r="C61" s="40">
        <f aca="true" t="shared" si="9" ref="C61:H61">SUM(C59:C60)</f>
        <v>100</v>
      </c>
      <c r="D61" s="40">
        <f t="shared" si="9"/>
        <v>116</v>
      </c>
      <c r="E61" s="40">
        <f t="shared" si="9"/>
        <v>137</v>
      </c>
      <c r="F61" s="40">
        <f t="shared" si="9"/>
        <v>164.25</v>
      </c>
      <c r="G61" s="41">
        <f t="shared" si="9"/>
        <v>199.31</v>
      </c>
      <c r="H61" s="40">
        <f t="shared" si="9"/>
        <v>0</v>
      </c>
      <c r="I61" s="24"/>
      <c r="J61" s="24"/>
      <c r="K61" s="24"/>
    </row>
    <row r="62" spans="2:11" ht="1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5">
      <c r="B63" s="28" t="s">
        <v>22</v>
      </c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5">
      <c r="B64" s="24" t="s">
        <v>7</v>
      </c>
      <c r="C64" s="24">
        <v>0</v>
      </c>
      <c r="D64" s="24">
        <f>D46</f>
        <v>32.2</v>
      </c>
      <c r="E64" s="24">
        <v>40.95</v>
      </c>
      <c r="F64" s="24">
        <v>51.89</v>
      </c>
      <c r="G64" s="24">
        <v>65.56</v>
      </c>
      <c r="H64" s="24">
        <v>82.65</v>
      </c>
      <c r="I64" s="36">
        <f>SUM(D64:H64)</f>
        <v>273.25</v>
      </c>
      <c r="J64" s="48">
        <f>NPV(0.25,D64:H64)</f>
        <v>132.471808</v>
      </c>
      <c r="K64" s="36">
        <v>70</v>
      </c>
    </row>
    <row r="65" spans="2:11" ht="15">
      <c r="B65" s="24" t="s">
        <v>23</v>
      </c>
      <c r="C65" s="24"/>
      <c r="D65" s="24">
        <f>D43</f>
        <v>4</v>
      </c>
      <c r="E65" s="24">
        <v>4</v>
      </c>
      <c r="F65" s="24">
        <v>4</v>
      </c>
      <c r="G65" s="24">
        <v>4</v>
      </c>
      <c r="H65" s="24">
        <v>4</v>
      </c>
      <c r="I65" s="39">
        <f>SUM(D65:H65)</f>
        <v>20</v>
      </c>
      <c r="J65" s="49">
        <f>NPV(0.25,D65:H65)</f>
        <v>10.75712</v>
      </c>
      <c r="K65" s="39">
        <v>20</v>
      </c>
    </row>
    <row r="66" spans="2:11" ht="15">
      <c r="B66" s="24" t="s">
        <v>77</v>
      </c>
      <c r="C66" s="24">
        <v>-80</v>
      </c>
      <c r="D66" s="24">
        <f>C56-D56</f>
        <v>-20</v>
      </c>
      <c r="E66" s="24">
        <f>D56-E56</f>
        <v>-25</v>
      </c>
      <c r="F66" s="24">
        <f>E56-F56</f>
        <v>-31.25</v>
      </c>
      <c r="G66" s="24">
        <f>F56-G56</f>
        <v>-39.0625</v>
      </c>
      <c r="H66" s="24">
        <f>G56-H56</f>
        <v>195.3125</v>
      </c>
      <c r="I66" s="39">
        <f>SUM(D66:H66)</f>
        <v>80</v>
      </c>
      <c r="J66" s="49">
        <f>NPV(0.25,D66:H66)</f>
        <v>0</v>
      </c>
      <c r="K66" s="39">
        <v>0</v>
      </c>
    </row>
    <row r="67" spans="2:11" ht="15">
      <c r="B67" s="24" t="s">
        <v>78</v>
      </c>
      <c r="C67" s="24">
        <v>-20</v>
      </c>
      <c r="D67" s="24"/>
      <c r="E67" s="24"/>
      <c r="F67" s="24"/>
      <c r="G67" s="24"/>
      <c r="H67" s="24"/>
      <c r="I67" s="39">
        <f>SUM(D67:H67)</f>
        <v>0</v>
      </c>
      <c r="J67" s="49">
        <f>NPV(0.25,D67:H67)</f>
        <v>0</v>
      </c>
      <c r="K67" s="39">
        <v>-20</v>
      </c>
    </row>
    <row r="68" spans="2:11" ht="15">
      <c r="B68" s="50" t="s">
        <v>13</v>
      </c>
      <c r="C68" s="50">
        <f aca="true" t="shared" si="10" ref="C68:H68">SUM(C64:C67)</f>
        <v>-100</v>
      </c>
      <c r="D68" s="50">
        <f t="shared" si="10"/>
        <v>16.200000000000003</v>
      </c>
      <c r="E68" s="50">
        <f t="shared" si="10"/>
        <v>19.950000000000003</v>
      </c>
      <c r="F68" s="50">
        <f t="shared" si="10"/>
        <v>24.64</v>
      </c>
      <c r="G68" s="50">
        <f t="shared" si="10"/>
        <v>30.497500000000002</v>
      </c>
      <c r="H68" s="50">
        <f t="shared" si="10"/>
        <v>281.9625</v>
      </c>
      <c r="I68" s="51">
        <f>SUM(D68:H68)</f>
        <v>373.25</v>
      </c>
      <c r="J68" s="52">
        <f>NPV(0.25,D68:H68)</f>
        <v>143.228928</v>
      </c>
      <c r="K68" s="51">
        <v>70</v>
      </c>
    </row>
    <row r="69" spans="2:11" ht="8.2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5">
      <c r="B70" s="21" t="s">
        <v>33</v>
      </c>
      <c r="C70" s="55">
        <f>IRR(C68:H68,0)</f>
        <v>0.3669076892367549</v>
      </c>
      <c r="D70" s="24"/>
      <c r="E70" s="54" t="s">
        <v>80</v>
      </c>
      <c r="F70" s="24"/>
      <c r="G70" s="24"/>
      <c r="H70" s="24"/>
      <c r="I70" s="24"/>
      <c r="J70" s="24"/>
      <c r="K70" s="24"/>
    </row>
    <row r="73" ht="16.5">
      <c r="B73" s="1" t="s">
        <v>34</v>
      </c>
    </row>
    <row r="74" spans="2:10" ht="15.75">
      <c r="B74" s="19"/>
      <c r="C74" s="29">
        <v>2007</v>
      </c>
      <c r="D74" s="29">
        <v>2008</v>
      </c>
      <c r="E74" s="29">
        <v>2009</v>
      </c>
      <c r="F74" s="29">
        <v>2010</v>
      </c>
      <c r="G74" s="29">
        <v>2011</v>
      </c>
      <c r="H74" s="29">
        <v>2012</v>
      </c>
      <c r="I74" s="20" t="s">
        <v>35</v>
      </c>
      <c r="J74" s="56" t="s">
        <v>1</v>
      </c>
    </row>
    <row r="75" spans="2:10" ht="15">
      <c r="B75" s="29" t="s">
        <v>75</v>
      </c>
      <c r="C75" s="53">
        <f aca="true" t="shared" si="11" ref="C75:H75">C33</f>
        <v>-100</v>
      </c>
      <c r="D75" s="53">
        <f t="shared" si="11"/>
        <v>18</v>
      </c>
      <c r="E75" s="53">
        <f t="shared" si="11"/>
        <v>18</v>
      </c>
      <c r="F75" s="53">
        <f t="shared" si="11"/>
        <v>18</v>
      </c>
      <c r="G75" s="53">
        <f t="shared" si="11"/>
        <v>18</v>
      </c>
      <c r="H75" s="53">
        <f t="shared" si="11"/>
        <v>98</v>
      </c>
      <c r="I75" s="68">
        <f>IRR(C75:H75,0)</f>
        <v>0.15035790406357252</v>
      </c>
      <c r="J75" s="57">
        <f>SUM(C75:H75)</f>
        <v>70</v>
      </c>
    </row>
    <row r="76" spans="2:10" ht="15">
      <c r="B76" s="54" t="s">
        <v>72</v>
      </c>
      <c r="C76" s="24"/>
      <c r="D76" s="24"/>
      <c r="E76" s="24"/>
      <c r="F76" s="24"/>
      <c r="G76" s="24"/>
      <c r="H76" s="24"/>
      <c r="I76" s="69"/>
      <c r="J76" s="58"/>
    </row>
    <row r="77" spans="2:10" ht="15">
      <c r="B77" s="53" t="s">
        <v>73</v>
      </c>
      <c r="C77" s="53">
        <f>C50</f>
        <v>-100</v>
      </c>
      <c r="D77" s="62">
        <f>D49</f>
        <v>16.2</v>
      </c>
      <c r="E77" s="62">
        <f>E49</f>
        <v>19.95</v>
      </c>
      <c r="F77" s="62">
        <f>F49</f>
        <v>24.6375</v>
      </c>
      <c r="G77" s="62">
        <f>G49</f>
        <v>30.4969</v>
      </c>
      <c r="H77" s="62">
        <f>H49</f>
        <v>281.9617</v>
      </c>
      <c r="I77" s="68">
        <f>IRR(C77:H77,0)</f>
        <v>0.3669030982402297</v>
      </c>
      <c r="J77" s="57">
        <f>SUM(C77:H77)</f>
        <v>273.2461</v>
      </c>
    </row>
    <row r="78" spans="2:10" ht="15">
      <c r="B78" s="53" t="s">
        <v>74</v>
      </c>
      <c r="C78" s="53">
        <f>C77</f>
        <v>-100</v>
      </c>
      <c r="D78" s="53">
        <f>D77/1.25</f>
        <v>12.959999999999999</v>
      </c>
      <c r="E78" s="53">
        <f>E77/1.25/1.25</f>
        <v>12.767999999999999</v>
      </c>
      <c r="F78" s="53">
        <f>F77/1.25/1.25/1.25</f>
        <v>12.6144</v>
      </c>
      <c r="G78" s="53">
        <f>G77/1.25/1.25/1.25/1.25</f>
        <v>12.49153024</v>
      </c>
      <c r="H78" s="53">
        <f>H77/1.25/1.25/1.25/1.25/1.25</f>
        <v>92.393209856</v>
      </c>
      <c r="I78" s="68">
        <f>IRR(C78:H78,0)</f>
        <v>0.09352247859654406</v>
      </c>
      <c r="J78" s="57"/>
    </row>
    <row r="79" spans="2:10" s="67" customFormat="1" ht="12.75">
      <c r="B79" s="63" t="s">
        <v>81</v>
      </c>
      <c r="C79" s="63">
        <v>-100</v>
      </c>
      <c r="D79" s="63">
        <f>D75*1.25</f>
        <v>22.5</v>
      </c>
      <c r="E79" s="63">
        <f>E75*1.25*1.25</f>
        <v>28.125</v>
      </c>
      <c r="F79" s="63">
        <f>F75*1.25*1.25*1.25</f>
        <v>35.15625</v>
      </c>
      <c r="G79" s="63">
        <f>G75*1.25*1.25*1.25*1.25</f>
        <v>43.9453125</v>
      </c>
      <c r="H79" s="63">
        <f>H75*1.25*1.25*1.25*1.25*1.25</f>
        <v>299.072265625</v>
      </c>
      <c r="I79" s="64">
        <f>IRR(C79:H79,0)</f>
        <v>0.43794738007948064</v>
      </c>
      <c r="J79" s="66">
        <f>SUM(C79:H79)</f>
        <v>328.798828125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9">
      <pane ySplit="5250" topLeftCell="A32" activePane="topLeft" state="split"/>
      <selection pane="topLeft" activeCell="M15" sqref="M15"/>
      <selection pane="bottomLeft" activeCell="K37" sqref="K37"/>
    </sheetView>
  </sheetViews>
  <sheetFormatPr defaultColWidth="11.421875" defaultRowHeight="15"/>
  <cols>
    <col min="1" max="1" width="9.140625" style="0" customWidth="1"/>
    <col min="2" max="2" width="11.28125" style="72" customWidth="1"/>
    <col min="3" max="3" width="9.8515625" style="72" customWidth="1"/>
    <col min="4" max="4" width="10.28125" style="71" customWidth="1"/>
    <col min="5" max="5" width="12.57421875" style="71" customWidth="1"/>
    <col min="6" max="6" width="6.7109375" style="71" customWidth="1"/>
    <col min="7" max="7" width="11.57421875" style="71" customWidth="1"/>
    <col min="8" max="8" width="12.140625" style="71" customWidth="1"/>
    <col min="9" max="9" width="12.00390625" style="71" customWidth="1"/>
    <col min="10" max="10" width="9.140625" style="71" customWidth="1"/>
    <col min="11" max="16384" width="9.140625" style="0" customWidth="1"/>
  </cols>
  <sheetData>
    <row r="1" spans="2:11" s="81" customFormat="1" ht="12.75">
      <c r="B1" s="78"/>
      <c r="C1" s="79">
        <v>0</v>
      </c>
      <c r="D1" s="79">
        <v>1</v>
      </c>
      <c r="E1" s="80">
        <v>2</v>
      </c>
      <c r="F1" s="80">
        <v>3</v>
      </c>
      <c r="G1" s="80">
        <v>4</v>
      </c>
      <c r="H1" s="80">
        <v>5</v>
      </c>
      <c r="I1" s="78"/>
      <c r="J1" s="78"/>
      <c r="K1" s="78"/>
    </row>
    <row r="2" spans="2:11" s="81" customFormat="1" ht="15.75" customHeight="1">
      <c r="B2" s="78" t="s">
        <v>83</v>
      </c>
      <c r="C2" s="82"/>
      <c r="D2" s="82">
        <v>6</v>
      </c>
      <c r="E2" s="78">
        <v>6</v>
      </c>
      <c r="F2" s="78">
        <v>6</v>
      </c>
      <c r="G2" s="78">
        <v>6</v>
      </c>
      <c r="H2" s="78">
        <v>6</v>
      </c>
      <c r="I2" s="78">
        <v>30</v>
      </c>
      <c r="J2" s="78"/>
      <c r="K2" s="78"/>
    </row>
    <row r="3" spans="2:11" s="81" customFormat="1" ht="12.75">
      <c r="B3" s="78" t="s">
        <v>13</v>
      </c>
      <c r="C3" s="82">
        <v>-100</v>
      </c>
      <c r="D3" s="82">
        <v>18</v>
      </c>
      <c r="E3" s="78">
        <v>18</v>
      </c>
      <c r="F3" s="78">
        <v>18</v>
      </c>
      <c r="G3" s="78">
        <v>18</v>
      </c>
      <c r="H3" s="78">
        <v>98</v>
      </c>
      <c r="I3" s="78">
        <v>70</v>
      </c>
      <c r="J3" s="78"/>
      <c r="K3" s="78"/>
    </row>
    <row r="4" spans="2:11" s="81" customFormat="1" ht="13.5" thickBot="1">
      <c r="B4" s="83" t="s">
        <v>84</v>
      </c>
      <c r="C4" s="84">
        <f>C2+C3</f>
        <v>-100</v>
      </c>
      <c r="D4" s="84">
        <f aca="true" t="shared" si="0" ref="D4:I4">D2+D3</f>
        <v>24</v>
      </c>
      <c r="E4" s="83">
        <f t="shared" si="0"/>
        <v>24</v>
      </c>
      <c r="F4" s="83">
        <f t="shared" si="0"/>
        <v>24</v>
      </c>
      <c r="G4" s="83">
        <f t="shared" si="0"/>
        <v>24</v>
      </c>
      <c r="H4" s="83">
        <f t="shared" si="0"/>
        <v>104</v>
      </c>
      <c r="I4" s="83">
        <f t="shared" si="0"/>
        <v>100</v>
      </c>
      <c r="J4" s="83"/>
      <c r="K4" s="83"/>
    </row>
    <row r="5" spans="2:11" s="81" customFormat="1" ht="12.75">
      <c r="B5" s="78"/>
      <c r="C5" s="82"/>
      <c r="D5" s="82"/>
      <c r="E5" s="78"/>
      <c r="F5" s="78"/>
      <c r="G5" s="78"/>
      <c r="H5" s="78"/>
      <c r="I5" s="78"/>
      <c r="J5" s="78"/>
      <c r="K5" s="78"/>
    </row>
    <row r="6" spans="2:11" s="81" customFormat="1" ht="12.75">
      <c r="B6" s="78" t="s">
        <v>83</v>
      </c>
      <c r="C6" s="82"/>
      <c r="D6" s="82">
        <v>13.8</v>
      </c>
      <c r="E6" s="78">
        <v>17.55</v>
      </c>
      <c r="F6" s="78">
        <v>22.24</v>
      </c>
      <c r="G6" s="78">
        <v>28.1</v>
      </c>
      <c r="H6" s="78">
        <v>35.42</v>
      </c>
      <c r="I6" s="78">
        <v>117.11</v>
      </c>
      <c r="J6" s="78">
        <v>56.77</v>
      </c>
      <c r="K6" s="78">
        <v>30</v>
      </c>
    </row>
    <row r="7" spans="2:11" s="81" customFormat="1" ht="12.75">
      <c r="B7" s="78" t="s">
        <v>13</v>
      </c>
      <c r="C7" s="82">
        <v>-100</v>
      </c>
      <c r="D7" s="82">
        <v>16.2</v>
      </c>
      <c r="E7" s="78">
        <v>19.95</v>
      </c>
      <c r="F7" s="78">
        <v>24.64</v>
      </c>
      <c r="G7" s="78">
        <v>30.5</v>
      </c>
      <c r="H7" s="78">
        <v>281.96</v>
      </c>
      <c r="I7" s="78">
        <v>273.25</v>
      </c>
      <c r="J7" s="78">
        <v>43.23</v>
      </c>
      <c r="K7" s="78">
        <v>70</v>
      </c>
    </row>
    <row r="8" spans="2:11" s="81" customFormat="1" ht="13.5" thickBot="1">
      <c r="B8" s="83" t="s">
        <v>85</v>
      </c>
      <c r="C8" s="84">
        <f aca="true" t="shared" si="1" ref="C8:H8">C6+C7</f>
        <v>-100</v>
      </c>
      <c r="D8" s="84">
        <f t="shared" si="1"/>
        <v>30</v>
      </c>
      <c r="E8" s="83">
        <f t="shared" si="1"/>
        <v>37.5</v>
      </c>
      <c r="F8" s="83">
        <f t="shared" si="1"/>
        <v>46.879999999999995</v>
      </c>
      <c r="G8" s="83">
        <f t="shared" si="1"/>
        <v>58.6</v>
      </c>
      <c r="H8" s="83">
        <f t="shared" si="1"/>
        <v>317.38</v>
      </c>
      <c r="I8" s="78"/>
      <c r="J8" s="78"/>
      <c r="K8" s="78"/>
    </row>
    <row r="9" spans="2:11" ht="15">
      <c r="B9" s="73"/>
      <c r="C9" s="74"/>
      <c r="D9" s="74"/>
      <c r="E9" s="73"/>
      <c r="F9" s="73"/>
      <c r="G9" s="73"/>
      <c r="H9" s="73"/>
      <c r="I9" s="70"/>
      <c r="J9" s="70"/>
      <c r="K9" s="70"/>
    </row>
    <row r="10" ht="18">
      <c r="B10" s="1" t="s">
        <v>86</v>
      </c>
    </row>
    <row r="11" spans="2:10" s="65" customFormat="1" ht="16.5">
      <c r="B11" s="85"/>
      <c r="C11" s="85"/>
      <c r="D11" s="67"/>
      <c r="E11" s="67"/>
      <c r="F11" s="67"/>
      <c r="G11" s="76" t="s">
        <v>29</v>
      </c>
      <c r="H11" s="76" t="s">
        <v>69</v>
      </c>
      <c r="I11" s="67"/>
      <c r="J11" s="67"/>
    </row>
    <row r="12" spans="2:10" s="65" customFormat="1" ht="16.5">
      <c r="B12" s="77"/>
      <c r="C12" s="77"/>
      <c r="D12" s="86" t="s">
        <v>36</v>
      </c>
      <c r="E12" s="86"/>
      <c r="F12" s="75"/>
      <c r="G12" s="86" t="s">
        <v>37</v>
      </c>
      <c r="H12" s="86"/>
      <c r="I12" s="86"/>
      <c r="J12" s="75"/>
    </row>
    <row r="13" spans="2:10" s="65" customFormat="1" ht="16.5">
      <c r="B13" s="77" t="s">
        <v>87</v>
      </c>
      <c r="C13" s="77" t="s">
        <v>88</v>
      </c>
      <c r="D13" s="87" t="s">
        <v>89</v>
      </c>
      <c r="E13" s="87" t="s">
        <v>90</v>
      </c>
      <c r="F13" s="87"/>
      <c r="G13" s="87" t="s">
        <v>89</v>
      </c>
      <c r="H13" s="87" t="s">
        <v>90</v>
      </c>
      <c r="I13" s="87" t="s">
        <v>38</v>
      </c>
      <c r="J13" s="87"/>
    </row>
    <row r="14" spans="2:10" s="65" customFormat="1" ht="16.5">
      <c r="B14" s="77"/>
      <c r="C14" s="77"/>
      <c r="D14" s="87" t="s">
        <v>39</v>
      </c>
      <c r="E14" s="87" t="s">
        <v>40</v>
      </c>
      <c r="F14" s="87"/>
      <c r="G14" s="87" t="s">
        <v>39</v>
      </c>
      <c r="H14" s="87" t="s">
        <v>40</v>
      </c>
      <c r="I14" s="87"/>
      <c r="J14" s="87"/>
    </row>
    <row r="15" spans="2:10" s="65" customFormat="1" ht="16.5">
      <c r="B15" s="88">
        <v>0</v>
      </c>
      <c r="C15" s="88">
        <v>0.25</v>
      </c>
      <c r="D15" s="89">
        <f aca="true" t="shared" si="2" ref="D15:D32">NPV(B15,D$4:H$4)+C$4</f>
        <v>100</v>
      </c>
      <c r="E15" s="89">
        <f aca="true" t="shared" si="3" ref="E15:E32">NPV(C15,D$8:H$8)+C$8</f>
        <v>100.0041984</v>
      </c>
      <c r="F15" s="89"/>
      <c r="G15" s="89">
        <f aca="true" t="shared" si="4" ref="G15:G32">NPV(B15,D$3:H$3)+C$3</f>
        <v>70</v>
      </c>
      <c r="H15" s="89">
        <f aca="true" t="shared" si="5" ref="H15:H32">NPV(C15,D$7:H$7)+C$7</f>
        <v>43.229132799999974</v>
      </c>
      <c r="I15" s="89">
        <f aca="true" t="shared" si="6" ref="I15:I29">G15-H15</f>
        <v>26.770867200000026</v>
      </c>
      <c r="J15" s="75"/>
    </row>
    <row r="16" spans="2:10" s="65" customFormat="1" ht="16.5">
      <c r="B16" s="88">
        <v>0.01</v>
      </c>
      <c r="C16" s="88">
        <f aca="true" t="shared" si="7" ref="C16:C29">(1+B16)*1.25-1</f>
        <v>0.26249999999999996</v>
      </c>
      <c r="D16" s="89">
        <f t="shared" si="2"/>
        <v>92.59960475234277</v>
      </c>
      <c r="E16" s="89">
        <f t="shared" si="3"/>
        <v>92.6036727020257</v>
      </c>
      <c r="F16" s="89"/>
      <c r="G16" s="89">
        <f t="shared" si="4"/>
        <v>63.47901731639206</v>
      </c>
      <c r="H16" s="89">
        <f t="shared" si="5"/>
        <v>37.50653201827075</v>
      </c>
      <c r="I16" s="89">
        <f t="shared" si="6"/>
        <v>25.972485298121313</v>
      </c>
      <c r="J16" s="75"/>
    </row>
    <row r="17" spans="2:10" s="65" customFormat="1" ht="16.5">
      <c r="B17" s="88">
        <f>B16+0.01</f>
        <v>0.02</v>
      </c>
      <c r="C17" s="88">
        <f t="shared" si="7"/>
        <v>0.2749999999999999</v>
      </c>
      <c r="D17" s="89">
        <f t="shared" si="2"/>
        <v>85.58149299049421</v>
      </c>
      <c r="E17" s="89">
        <f t="shared" si="3"/>
        <v>85.58543565844695</v>
      </c>
      <c r="F17" s="89"/>
      <c r="G17" s="89">
        <f t="shared" si="4"/>
        <v>57.30073593946895</v>
      </c>
      <c r="H17" s="89">
        <f t="shared" si="5"/>
        <v>32.09041076242855</v>
      </c>
      <c r="I17" s="89">
        <f t="shared" si="6"/>
        <v>25.210325177040403</v>
      </c>
      <c r="J17" s="75"/>
    </row>
    <row r="18" spans="2:10" s="65" customFormat="1" ht="16.5">
      <c r="B18" s="88">
        <f aca="true" t="shared" si="8" ref="B18:B31">B17+0.01</f>
        <v>0.03</v>
      </c>
      <c r="C18" s="88">
        <f t="shared" si="7"/>
        <v>0.2875000000000001</v>
      </c>
      <c r="D18" s="89">
        <f t="shared" si="2"/>
        <v>78.92167524340189</v>
      </c>
      <c r="E18" s="89">
        <f t="shared" si="3"/>
        <v>78.92549755263678</v>
      </c>
      <c r="F18" s="89"/>
      <c r="G18" s="89">
        <f t="shared" si="4"/>
        <v>51.44343212023472</v>
      </c>
      <c r="H18" s="89">
        <f t="shared" si="5"/>
        <v>26.961128078770088</v>
      </c>
      <c r="I18" s="89">
        <f t="shared" si="6"/>
        <v>24.48230404146463</v>
      </c>
      <c r="J18" s="75"/>
    </row>
    <row r="19" spans="2:10" s="65" customFormat="1" ht="16.5">
      <c r="B19" s="88">
        <f t="shared" si="8"/>
        <v>0.04</v>
      </c>
      <c r="C19" s="88">
        <f t="shared" si="7"/>
        <v>0.30000000000000004</v>
      </c>
      <c r="D19" s="89">
        <f t="shared" si="2"/>
        <v>72.59790448513706</v>
      </c>
      <c r="E19" s="89">
        <f t="shared" si="3"/>
        <v>72.6016111265227</v>
      </c>
      <c r="F19" s="89"/>
      <c r="G19" s="89">
        <f t="shared" si="4"/>
        <v>45.88697049903982</v>
      </c>
      <c r="H19" s="89">
        <f t="shared" si="5"/>
        <v>22.100489370928045</v>
      </c>
      <c r="I19" s="89">
        <f t="shared" si="6"/>
        <v>23.786481128111774</v>
      </c>
      <c r="J19" s="75"/>
    </row>
    <row r="20" spans="2:10" s="65" customFormat="1" ht="16.5">
      <c r="B20" s="88">
        <f t="shared" si="8"/>
        <v>0.05</v>
      </c>
      <c r="C20" s="88">
        <f t="shared" si="7"/>
        <v>0.3125</v>
      </c>
      <c r="D20" s="89">
        <f t="shared" si="2"/>
        <v>66.58953341261636</v>
      </c>
      <c r="E20" s="89">
        <f t="shared" si="3"/>
        <v>66.59312885748906</v>
      </c>
      <c r="F20" s="89"/>
      <c r="G20" s="89">
        <f t="shared" si="4"/>
        <v>40.61267338883144</v>
      </c>
      <c r="H20" s="89">
        <f t="shared" si="5"/>
        <v>17.491626774166463</v>
      </c>
      <c r="I20" s="89">
        <f t="shared" si="6"/>
        <v>23.121046614664976</v>
      </c>
      <c r="J20" s="75"/>
    </row>
    <row r="21" spans="2:10" s="65" customFormat="1" ht="16.5">
      <c r="B21" s="88">
        <v>0.1</v>
      </c>
      <c r="C21" s="88">
        <f t="shared" si="7"/>
        <v>0.375</v>
      </c>
      <c r="D21" s="89">
        <f t="shared" si="2"/>
        <v>40.65258831053515</v>
      </c>
      <c r="E21" s="89">
        <f t="shared" si="3"/>
        <v>40.65568794977989</v>
      </c>
      <c r="F21" s="89"/>
      <c r="G21" s="89">
        <f t="shared" si="4"/>
        <v>17.90786769408443</v>
      </c>
      <c r="H21" s="89">
        <f t="shared" si="5"/>
        <v>-2.2864498823354182</v>
      </c>
      <c r="I21" s="89">
        <f t="shared" si="6"/>
        <v>20.19431757641985</v>
      </c>
      <c r="J21" s="75"/>
    </row>
    <row r="22" spans="2:10" s="65" customFormat="1" ht="16.5">
      <c r="B22" s="88">
        <v>0.15</v>
      </c>
      <c r="C22" s="88">
        <f t="shared" si="7"/>
        <v>0.4375</v>
      </c>
      <c r="D22" s="89">
        <f t="shared" si="2"/>
        <v>20.22586117613686</v>
      </c>
      <c r="E22" s="89">
        <f t="shared" si="3"/>
        <v>20.228549907921305</v>
      </c>
      <c r="F22" s="89"/>
      <c r="G22" s="89">
        <f t="shared" si="4"/>
        <v>0.11293058806843703</v>
      </c>
      <c r="H22" s="89">
        <f t="shared" si="5"/>
        <v>-17.70270162419871</v>
      </c>
      <c r="I22" s="89">
        <f t="shared" si="6"/>
        <v>17.815632212267147</v>
      </c>
      <c r="J22" s="75"/>
    </row>
    <row r="23" spans="2:10" s="65" customFormat="1" ht="16.5">
      <c r="B23" s="88">
        <v>0.16</v>
      </c>
      <c r="C23" s="88">
        <f t="shared" si="7"/>
        <v>0.44999999999999996</v>
      </c>
      <c r="D23" s="89">
        <f t="shared" si="2"/>
        <v>16.672088921005866</v>
      </c>
      <c r="E23" s="89">
        <f t="shared" si="3"/>
        <v>16.674704084105684</v>
      </c>
      <c r="F23" s="89"/>
      <c r="G23" s="89">
        <f t="shared" si="4"/>
        <v>-2.973673000961554</v>
      </c>
      <c r="H23" s="89">
        <f t="shared" si="5"/>
        <v>-20.367543329727653</v>
      </c>
      <c r="I23" s="89">
        <f t="shared" si="6"/>
        <v>17.3938703287661</v>
      </c>
      <c r="J23" s="75"/>
    </row>
    <row r="24" spans="2:10" s="65" customFormat="1" ht="16.5">
      <c r="B24" s="90">
        <v>0.2</v>
      </c>
      <c r="C24" s="90">
        <f t="shared" si="7"/>
        <v>0.5</v>
      </c>
      <c r="D24" s="91">
        <f t="shared" si="2"/>
        <v>3.9248971193415656</v>
      </c>
      <c r="E24" s="91">
        <f t="shared" si="3"/>
        <v>3.927242798353916</v>
      </c>
      <c r="F24" s="91"/>
      <c r="G24" s="91">
        <f t="shared" si="4"/>
        <v>-14.018775720164612</v>
      </c>
      <c r="H24" s="91">
        <f t="shared" si="5"/>
        <v>-29.877366255144025</v>
      </c>
      <c r="I24" s="91">
        <f t="shared" si="6"/>
        <v>15.858590534979413</v>
      </c>
      <c r="J24" s="75"/>
    </row>
    <row r="25" spans="2:10" s="65" customFormat="1" ht="16.5">
      <c r="B25" s="88">
        <f t="shared" si="8"/>
        <v>0.21000000000000002</v>
      </c>
      <c r="C25" s="88">
        <f t="shared" si="7"/>
        <v>0.5125</v>
      </c>
      <c r="D25" s="89">
        <f t="shared" si="2"/>
        <v>1.0670872195589283</v>
      </c>
      <c r="E25" s="89">
        <f t="shared" si="3"/>
        <v>1.069371215017668</v>
      </c>
      <c r="F25" s="89"/>
      <c r="G25" s="89">
        <f t="shared" si="4"/>
        <v>-16.488818796740176</v>
      </c>
      <c r="H25" s="89">
        <f t="shared" si="5"/>
        <v>-31.997967251228246</v>
      </c>
      <c r="I25" s="89">
        <f t="shared" si="6"/>
        <v>15.50914845448807</v>
      </c>
      <c r="J25" s="75"/>
    </row>
    <row r="26" spans="2:10" s="65" customFormat="1" ht="16.5">
      <c r="B26" s="88">
        <f t="shared" si="8"/>
        <v>0.22000000000000003</v>
      </c>
      <c r="C26" s="88">
        <f t="shared" si="7"/>
        <v>0.5249999999999999</v>
      </c>
      <c r="D26" s="89">
        <f t="shared" si="2"/>
        <v>-1.672705526092514</v>
      </c>
      <c r="E26" s="89">
        <f t="shared" si="3"/>
        <v>-1.670481126106651</v>
      </c>
      <c r="F26" s="89"/>
      <c r="G26" s="89">
        <f t="shared" si="4"/>
        <v>-18.85454409538076</v>
      </c>
      <c r="H26" s="89">
        <f t="shared" si="5"/>
        <v>-34.02671716413306</v>
      </c>
      <c r="I26" s="89">
        <f t="shared" si="6"/>
        <v>15.1721730687523</v>
      </c>
      <c r="J26" s="75"/>
    </row>
    <row r="27" spans="2:10" s="65" customFormat="1" ht="16.5">
      <c r="B27" s="88">
        <f t="shared" si="8"/>
        <v>0.23000000000000004</v>
      </c>
      <c r="C27" s="88">
        <f t="shared" si="7"/>
        <v>0.5375000000000001</v>
      </c>
      <c r="D27" s="89">
        <f t="shared" si="2"/>
        <v>-4.300551324681578</v>
      </c>
      <c r="E27" s="89">
        <f t="shared" si="3"/>
        <v>-4.2983845177043065</v>
      </c>
      <c r="F27" s="89"/>
      <c r="G27" s="89">
        <f t="shared" si="4"/>
        <v>-21.121389191094167</v>
      </c>
      <c r="H27" s="89">
        <f t="shared" si="5"/>
        <v>-35.96847454012013</v>
      </c>
      <c r="I27" s="89">
        <f t="shared" si="6"/>
        <v>14.84708534902596</v>
      </c>
      <c r="J27" s="75"/>
    </row>
    <row r="28" spans="2:10" s="65" customFormat="1" ht="16.5">
      <c r="B28" s="88">
        <f t="shared" si="8"/>
        <v>0.24000000000000005</v>
      </c>
      <c r="C28" s="88">
        <f t="shared" si="7"/>
        <v>0.55</v>
      </c>
      <c r="D28" s="89">
        <f t="shared" si="2"/>
        <v>-6.822154802983846</v>
      </c>
      <c r="E28" s="89">
        <f t="shared" si="3"/>
        <v>-6.820043668078043</v>
      </c>
      <c r="F28" s="89"/>
      <c r="G28" s="89">
        <f t="shared" si="4"/>
        <v>-23.29446129925404</v>
      </c>
      <c r="H28" s="89">
        <f t="shared" si="5"/>
        <v>-37.82779992323211</v>
      </c>
      <c r="I28" s="89">
        <f t="shared" si="6"/>
        <v>14.533338623978068</v>
      </c>
      <c r="J28" s="75"/>
    </row>
    <row r="29" spans="2:10" s="65" customFormat="1" ht="16.5">
      <c r="B29" s="88">
        <f t="shared" si="8"/>
        <v>0.25000000000000006</v>
      </c>
      <c r="C29" s="88">
        <f t="shared" si="7"/>
        <v>0.5625</v>
      </c>
      <c r="D29" s="89">
        <f t="shared" si="2"/>
        <v>-9.24288</v>
      </c>
      <c r="E29" s="89">
        <f t="shared" si="3"/>
        <v>-9.240822693888006</v>
      </c>
      <c r="F29" s="89"/>
      <c r="G29" s="89">
        <f t="shared" si="4"/>
        <v>-25.378559999999993</v>
      </c>
      <c r="H29" s="89">
        <f t="shared" si="5"/>
        <v>-39.608976490496005</v>
      </c>
      <c r="I29" s="89">
        <f t="shared" si="6"/>
        <v>14.230416490496012</v>
      </c>
      <c r="J29" s="75"/>
    </row>
    <row r="30" spans="2:10" s="65" customFormat="1" ht="16.5">
      <c r="B30" s="88">
        <f t="shared" si="8"/>
        <v>0.26000000000000006</v>
      </c>
      <c r="C30" s="88">
        <f>(1+B30)*1.25-1</f>
        <v>0.575</v>
      </c>
      <c r="D30" s="89">
        <f t="shared" si="2"/>
        <v>-11.567773457128737</v>
      </c>
      <c r="E30" s="89">
        <f t="shared" si="3"/>
        <v>-11.565768210532312</v>
      </c>
      <c r="F30" s="89"/>
      <c r="G30" s="89">
        <f t="shared" si="4"/>
        <v>-27.37819822501237</v>
      </c>
      <c r="H30" s="89">
        <f t="shared" si="5"/>
        <v>-41.316029101520094</v>
      </c>
      <c r="I30" s="89">
        <f>G30-H30</f>
        <v>13.937830876507725</v>
      </c>
      <c r="J30" s="75"/>
    </row>
    <row r="31" spans="2:10" s="65" customFormat="1" ht="16.5">
      <c r="B31" s="88">
        <f t="shared" si="8"/>
        <v>0.2700000000000001</v>
      </c>
      <c r="C31" s="88">
        <f>(1+B31)*1.25-1</f>
        <v>0.5874999999999999</v>
      </c>
      <c r="D31" s="89">
        <f t="shared" si="2"/>
        <v>-13.80158556503666</v>
      </c>
      <c r="E31" s="89">
        <f t="shared" si="3"/>
        <v>-13.799630679212711</v>
      </c>
      <c r="F31" s="89"/>
      <c r="G31" s="89">
        <f t="shared" si="4"/>
        <v>-29.297621652445002</v>
      </c>
      <c r="H31" s="89">
        <f t="shared" si="5"/>
        <v>-42.9527418960129</v>
      </c>
      <c r="I31" s="89">
        <f>G31-H31</f>
        <v>13.6551202435679</v>
      </c>
      <c r="J31" s="75"/>
    </row>
    <row r="32" spans="2:10" s="65" customFormat="1" ht="16.5">
      <c r="B32" s="88">
        <v>0.2</v>
      </c>
      <c r="C32" s="88">
        <f>(1+B32)*1.25-1</f>
        <v>0.5</v>
      </c>
      <c r="D32" s="89">
        <f t="shared" si="2"/>
        <v>3.9248971193415656</v>
      </c>
      <c r="E32" s="89">
        <f t="shared" si="3"/>
        <v>3.927242798353916</v>
      </c>
      <c r="F32" s="89"/>
      <c r="G32" s="89">
        <f t="shared" si="4"/>
        <v>-14.018775720164612</v>
      </c>
      <c r="H32" s="89">
        <f t="shared" si="5"/>
        <v>-29.877366255144025</v>
      </c>
      <c r="I32" s="89">
        <f>G32-H32</f>
        <v>15.858590534979413</v>
      </c>
      <c r="J32" s="7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3"/>
  <sheetViews>
    <sheetView zoomScalePageLayoutView="0" workbookViewId="0" topLeftCell="A1">
      <pane ySplit="3120" topLeftCell="A39" activePane="bottomLeft" state="split"/>
      <selection pane="topLeft" activeCell="C4" sqref="C4:H4"/>
      <selection pane="bottomLeft" activeCell="G48" sqref="G48"/>
    </sheetView>
  </sheetViews>
  <sheetFormatPr defaultColWidth="11.421875" defaultRowHeight="15"/>
  <cols>
    <col min="1" max="1" width="9.140625" style="0" customWidth="1"/>
    <col min="2" max="2" width="32.421875" style="0" customWidth="1"/>
    <col min="3" max="16384" width="9.140625" style="0" customWidth="1"/>
  </cols>
  <sheetData>
    <row r="1" ht="16.5">
      <c r="B1" s="97" t="s">
        <v>94</v>
      </c>
    </row>
    <row r="2" spans="2:11" ht="15">
      <c r="B2" s="24"/>
      <c r="C2" s="24"/>
      <c r="D2" s="24"/>
      <c r="E2" s="24"/>
      <c r="F2" s="24"/>
      <c r="G2" s="24"/>
      <c r="H2" s="24"/>
      <c r="I2" s="24"/>
      <c r="J2" s="24"/>
      <c r="K2" s="25" t="s">
        <v>27</v>
      </c>
    </row>
    <row r="3" spans="2:11" ht="15">
      <c r="B3" s="24"/>
      <c r="C3" s="24"/>
      <c r="D3" s="24"/>
      <c r="E3" s="24"/>
      <c r="F3" s="24"/>
      <c r="G3" s="24"/>
      <c r="H3" s="24"/>
      <c r="I3" s="24"/>
      <c r="J3" s="26" t="s">
        <v>28</v>
      </c>
      <c r="K3" s="27" t="s">
        <v>29</v>
      </c>
    </row>
    <row r="4" spans="2:12" ht="15">
      <c r="B4" s="28" t="s">
        <v>0</v>
      </c>
      <c r="C4" s="29">
        <v>2007</v>
      </c>
      <c r="D4" s="29">
        <v>2008</v>
      </c>
      <c r="E4" s="29">
        <v>2009</v>
      </c>
      <c r="F4" s="29">
        <v>2010</v>
      </c>
      <c r="G4" s="29">
        <v>2011</v>
      </c>
      <c r="H4" s="29">
        <v>2012</v>
      </c>
      <c r="I4" s="30" t="s">
        <v>30</v>
      </c>
      <c r="J4" s="92">
        <v>0.25</v>
      </c>
      <c r="K4" s="32" t="s">
        <v>1</v>
      </c>
      <c r="L4" s="24"/>
    </row>
    <row r="5" spans="2:12" ht="15">
      <c r="B5" s="24" t="s">
        <v>2</v>
      </c>
      <c r="C5" s="24"/>
      <c r="D5" s="24">
        <v>130</v>
      </c>
      <c r="E5" s="24">
        <v>162.5</v>
      </c>
      <c r="F5" s="24">
        <v>203.13</v>
      </c>
      <c r="G5" s="24">
        <v>253.91</v>
      </c>
      <c r="H5" s="24">
        <v>317.38</v>
      </c>
      <c r="I5" s="36">
        <v>1066.91</v>
      </c>
      <c r="J5" s="36">
        <v>520</v>
      </c>
      <c r="K5" s="36">
        <v>520</v>
      </c>
      <c r="L5" s="24"/>
    </row>
    <row r="6" spans="2:12" ht="15">
      <c r="B6" s="24" t="s">
        <v>3</v>
      </c>
      <c r="C6" s="24"/>
      <c r="D6" s="24">
        <v>80</v>
      </c>
      <c r="E6" s="24">
        <v>100</v>
      </c>
      <c r="F6" s="24">
        <v>125</v>
      </c>
      <c r="G6" s="24">
        <v>156.25</v>
      </c>
      <c r="H6" s="24">
        <v>195.31</v>
      </c>
      <c r="I6" s="39">
        <v>656.56</v>
      </c>
      <c r="J6" s="39">
        <v>320</v>
      </c>
      <c r="K6" s="39">
        <v>400</v>
      </c>
      <c r="L6" s="24"/>
    </row>
    <row r="7" spans="2:12" ht="15">
      <c r="B7" s="24" t="s">
        <v>41</v>
      </c>
      <c r="C7" s="24"/>
      <c r="D7" s="24">
        <v>20</v>
      </c>
      <c r="E7" s="24">
        <v>25</v>
      </c>
      <c r="F7" s="24">
        <v>31.25</v>
      </c>
      <c r="G7" s="24">
        <v>39.06</v>
      </c>
      <c r="H7" s="24">
        <v>48.83</v>
      </c>
      <c r="I7" s="39">
        <v>164.14</v>
      </c>
      <c r="J7" s="39">
        <v>80</v>
      </c>
      <c r="K7" s="39">
        <v>0</v>
      </c>
      <c r="L7" s="24"/>
    </row>
    <row r="8" spans="2:12" ht="15">
      <c r="B8" s="24" t="s">
        <v>4</v>
      </c>
      <c r="C8" s="24"/>
      <c r="D8" s="24">
        <v>4</v>
      </c>
      <c r="E8" s="24">
        <v>4</v>
      </c>
      <c r="F8" s="24">
        <v>4</v>
      </c>
      <c r="G8" s="24">
        <v>4</v>
      </c>
      <c r="H8" s="24">
        <v>4</v>
      </c>
      <c r="I8" s="39">
        <v>20</v>
      </c>
      <c r="J8" s="39">
        <v>10.76</v>
      </c>
      <c r="K8" s="39">
        <v>20</v>
      </c>
      <c r="L8" s="24"/>
    </row>
    <row r="9" spans="2:12" ht="15">
      <c r="B9" s="24" t="s">
        <v>42</v>
      </c>
      <c r="C9" s="24"/>
      <c r="D9" s="24">
        <v>1</v>
      </c>
      <c r="E9" s="24">
        <v>2.25</v>
      </c>
      <c r="F9" s="24">
        <v>3.81</v>
      </c>
      <c r="G9" s="24">
        <v>5.77</v>
      </c>
      <c r="H9" s="24">
        <v>8.21</v>
      </c>
      <c r="I9" s="39">
        <v>21.04</v>
      </c>
      <c r="J9" s="39">
        <v>9.24</v>
      </c>
      <c r="K9" s="39"/>
      <c r="L9" s="24"/>
    </row>
    <row r="10" spans="2:12" ht="15">
      <c r="B10" s="24" t="s">
        <v>5</v>
      </c>
      <c r="C10" s="24"/>
      <c r="D10" s="24">
        <v>25</v>
      </c>
      <c r="E10" s="24">
        <v>31.25</v>
      </c>
      <c r="F10" s="24">
        <v>39.06</v>
      </c>
      <c r="G10" s="24">
        <v>48.83</v>
      </c>
      <c r="H10" s="24">
        <v>61.04</v>
      </c>
      <c r="I10" s="39">
        <v>205.18</v>
      </c>
      <c r="J10" s="39">
        <v>100</v>
      </c>
      <c r="K10" s="39">
        <v>100</v>
      </c>
      <c r="L10" s="24"/>
    </row>
    <row r="11" spans="2:12" ht="15">
      <c r="B11" s="24" t="s">
        <v>6</v>
      </c>
      <c r="C11" s="24"/>
      <c r="D11" s="24">
        <v>7.5</v>
      </c>
      <c r="E11" s="24">
        <v>9.37</v>
      </c>
      <c r="F11" s="24">
        <v>11.72</v>
      </c>
      <c r="G11" s="24">
        <v>14.65</v>
      </c>
      <c r="H11" s="24">
        <v>18.31</v>
      </c>
      <c r="I11" s="39">
        <v>61.55</v>
      </c>
      <c r="J11" s="39">
        <v>30</v>
      </c>
      <c r="K11" s="39">
        <v>30</v>
      </c>
      <c r="L11" s="24"/>
    </row>
    <row r="12" spans="2:12" ht="15">
      <c r="B12" s="50" t="s">
        <v>7</v>
      </c>
      <c r="C12" s="50"/>
      <c r="D12" s="50">
        <v>17.5</v>
      </c>
      <c r="E12" s="50">
        <v>21.88</v>
      </c>
      <c r="F12" s="50">
        <v>27.34</v>
      </c>
      <c r="G12" s="50">
        <v>34.18</v>
      </c>
      <c r="H12" s="50">
        <v>42.72</v>
      </c>
      <c r="I12" s="51">
        <v>143.62</v>
      </c>
      <c r="J12" s="51">
        <v>70</v>
      </c>
      <c r="K12" s="51">
        <v>70</v>
      </c>
      <c r="L12" s="24"/>
    </row>
    <row r="13" spans="2:12" ht="9.75" customHeight="1">
      <c r="B13" s="24"/>
      <c r="C13" s="24"/>
      <c r="D13" s="24"/>
      <c r="E13" s="24"/>
      <c r="F13" s="24"/>
      <c r="G13" s="24"/>
      <c r="H13" s="24"/>
      <c r="I13" s="39"/>
      <c r="J13" s="39"/>
      <c r="K13" s="39"/>
      <c r="L13" s="24"/>
    </row>
    <row r="14" spans="2:12" ht="15">
      <c r="B14" s="28" t="s">
        <v>43</v>
      </c>
      <c r="C14" s="24"/>
      <c r="D14" s="24"/>
      <c r="E14" s="24"/>
      <c r="F14" s="24"/>
      <c r="G14" s="24"/>
      <c r="H14" s="24"/>
      <c r="I14" s="39"/>
      <c r="J14" s="39"/>
      <c r="K14" s="39"/>
      <c r="L14" s="24"/>
    </row>
    <row r="15" spans="2:12" ht="15">
      <c r="B15" s="24" t="s">
        <v>9</v>
      </c>
      <c r="C15" s="24"/>
      <c r="D15" s="24">
        <v>17.5</v>
      </c>
      <c r="E15" s="24">
        <v>21.88</v>
      </c>
      <c r="F15" s="24">
        <v>27.34</v>
      </c>
      <c r="G15" s="24">
        <v>34.18</v>
      </c>
      <c r="H15" s="24">
        <v>42.72</v>
      </c>
      <c r="I15" s="39">
        <v>143.62</v>
      </c>
      <c r="J15" s="39">
        <v>70</v>
      </c>
      <c r="K15" s="39">
        <v>70</v>
      </c>
      <c r="L15" s="24"/>
    </row>
    <row r="16" spans="2:12" ht="15">
      <c r="B16" s="24" t="s">
        <v>10</v>
      </c>
      <c r="C16" s="24"/>
      <c r="D16" s="24">
        <v>5</v>
      </c>
      <c r="E16" s="24">
        <v>6.25</v>
      </c>
      <c r="F16" s="24">
        <v>7.81</v>
      </c>
      <c r="G16" s="24">
        <v>9.77</v>
      </c>
      <c r="H16" s="24">
        <v>-28.83</v>
      </c>
      <c r="I16" s="39">
        <v>0</v>
      </c>
      <c r="J16" s="39">
        <v>6.55</v>
      </c>
      <c r="K16" s="39">
        <v>0</v>
      </c>
      <c r="L16" s="24"/>
    </row>
    <row r="17" spans="2:12" ht="15">
      <c r="B17" s="24" t="s">
        <v>44</v>
      </c>
      <c r="C17" s="24">
        <v>-100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9">
        <v>-100</v>
      </c>
      <c r="J17" s="39">
        <v>-100</v>
      </c>
      <c r="K17" s="39">
        <v>-100</v>
      </c>
      <c r="L17" s="24"/>
    </row>
    <row r="18" spans="2:12" ht="15">
      <c r="B18" s="24" t="s">
        <v>12</v>
      </c>
      <c r="C18" s="24"/>
      <c r="D18" s="24">
        <v>0</v>
      </c>
      <c r="E18" s="24">
        <v>0</v>
      </c>
      <c r="F18" s="24">
        <v>0</v>
      </c>
      <c r="G18" s="24">
        <v>0</v>
      </c>
      <c r="H18" s="24">
        <v>285.18</v>
      </c>
      <c r="I18" s="39">
        <v>285.18</v>
      </c>
      <c r="J18" s="39">
        <v>93.45</v>
      </c>
      <c r="K18" s="39">
        <v>100</v>
      </c>
      <c r="L18" s="24"/>
    </row>
    <row r="19" spans="2:12" ht="15.75" thickBot="1">
      <c r="B19" s="93" t="s">
        <v>13</v>
      </c>
      <c r="C19" s="93">
        <v>-100</v>
      </c>
      <c r="D19" s="93">
        <v>22.5</v>
      </c>
      <c r="E19" s="93">
        <v>28.13</v>
      </c>
      <c r="F19" s="93">
        <v>35.15</v>
      </c>
      <c r="G19" s="93">
        <v>43.95</v>
      </c>
      <c r="H19" s="93">
        <v>299.07</v>
      </c>
      <c r="I19" s="94">
        <v>328.8</v>
      </c>
      <c r="J19" s="94">
        <v>70</v>
      </c>
      <c r="K19" s="94">
        <v>70</v>
      </c>
      <c r="L19" s="24"/>
    </row>
    <row r="20" spans="2:12" ht="1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 ht="15">
      <c r="B21" s="28" t="s">
        <v>14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5">
      <c r="B22" s="24" t="s">
        <v>15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/>
      <c r="J22" s="24"/>
      <c r="K22" s="24"/>
      <c r="L22" s="24"/>
    </row>
    <row r="23" spans="2:12" ht="15">
      <c r="B23" s="24" t="s">
        <v>45</v>
      </c>
      <c r="C23" s="24"/>
      <c r="D23" s="24">
        <v>5</v>
      </c>
      <c r="E23" s="24">
        <v>11.25</v>
      </c>
      <c r="F23" s="24">
        <v>19.06</v>
      </c>
      <c r="G23" s="24">
        <v>28.83</v>
      </c>
      <c r="H23" s="24">
        <v>0</v>
      </c>
      <c r="I23" s="24"/>
      <c r="J23" s="24"/>
      <c r="K23" s="24"/>
      <c r="L23" s="24"/>
    </row>
    <row r="24" spans="2:12" ht="15">
      <c r="B24" s="24" t="s">
        <v>16</v>
      </c>
      <c r="C24" s="24">
        <v>80</v>
      </c>
      <c r="D24" s="24">
        <v>100</v>
      </c>
      <c r="E24" s="24">
        <v>125</v>
      </c>
      <c r="F24" s="24">
        <v>156.25</v>
      </c>
      <c r="G24" s="24">
        <v>195.31</v>
      </c>
      <c r="H24" s="24">
        <v>0</v>
      </c>
      <c r="I24" s="24"/>
      <c r="J24" s="24"/>
      <c r="K24" s="24"/>
      <c r="L24" s="24"/>
    </row>
    <row r="25" spans="2:12" ht="15">
      <c r="B25" s="95" t="s">
        <v>46</v>
      </c>
      <c r="C25" s="95">
        <v>20</v>
      </c>
      <c r="D25" s="95">
        <v>20</v>
      </c>
      <c r="E25" s="95">
        <v>20</v>
      </c>
      <c r="F25" s="95">
        <v>20</v>
      </c>
      <c r="G25" s="95">
        <v>20</v>
      </c>
      <c r="H25" s="95">
        <v>20</v>
      </c>
      <c r="I25" s="24"/>
      <c r="J25" s="24"/>
      <c r="K25" s="24"/>
      <c r="L25" s="24"/>
    </row>
    <row r="26" spans="2:12" ht="15">
      <c r="B26" s="95" t="s">
        <v>47</v>
      </c>
      <c r="C26" s="95"/>
      <c r="D26" s="95">
        <v>1</v>
      </c>
      <c r="E26" s="95">
        <v>3.25</v>
      </c>
      <c r="F26" s="95">
        <v>7.06</v>
      </c>
      <c r="G26" s="95">
        <v>12.83</v>
      </c>
      <c r="H26" s="95">
        <v>21.04</v>
      </c>
      <c r="I26" s="24"/>
      <c r="J26" s="24"/>
      <c r="K26" s="24"/>
      <c r="L26" s="24"/>
    </row>
    <row r="27" spans="2:12" ht="15">
      <c r="B27" s="95" t="s">
        <v>48</v>
      </c>
      <c r="C27" s="95"/>
      <c r="D27" s="95">
        <v>4</v>
      </c>
      <c r="E27" s="95">
        <v>8</v>
      </c>
      <c r="F27" s="95">
        <v>12</v>
      </c>
      <c r="G27" s="95">
        <v>16</v>
      </c>
      <c r="H27" s="95">
        <v>20</v>
      </c>
      <c r="I27" s="24"/>
      <c r="J27" s="24"/>
      <c r="K27" s="24"/>
      <c r="L27" s="24"/>
    </row>
    <row r="28" spans="2:12" ht="15">
      <c r="B28" s="95" t="s">
        <v>49</v>
      </c>
      <c r="C28" s="95"/>
      <c r="D28" s="95">
        <v>1</v>
      </c>
      <c r="E28" s="95">
        <v>3.25</v>
      </c>
      <c r="F28" s="95">
        <v>7.06</v>
      </c>
      <c r="G28" s="95">
        <v>12.83</v>
      </c>
      <c r="H28" s="95">
        <v>21.04</v>
      </c>
      <c r="I28" s="24"/>
      <c r="J28" s="24"/>
      <c r="K28" s="24"/>
      <c r="L28" s="24"/>
    </row>
    <row r="29" spans="2:12" ht="15">
      <c r="B29" s="24" t="s">
        <v>50</v>
      </c>
      <c r="C29" s="24">
        <v>20</v>
      </c>
      <c r="D29" s="24">
        <v>16</v>
      </c>
      <c r="E29" s="24">
        <v>12</v>
      </c>
      <c r="F29" s="24">
        <v>8</v>
      </c>
      <c r="G29" s="24">
        <v>4</v>
      </c>
      <c r="H29" s="24">
        <v>0</v>
      </c>
      <c r="I29" s="24"/>
      <c r="J29" s="24"/>
      <c r="K29" s="24"/>
      <c r="L29" s="24"/>
    </row>
    <row r="30" spans="2:12" ht="15">
      <c r="B30" s="40" t="s">
        <v>51</v>
      </c>
      <c r="C30" s="40">
        <f aca="true" t="shared" si="0" ref="C30:H30">C29+C24+C23+C22</f>
        <v>100</v>
      </c>
      <c r="D30" s="40">
        <f t="shared" si="0"/>
        <v>121</v>
      </c>
      <c r="E30" s="40">
        <f t="shared" si="0"/>
        <v>148.25</v>
      </c>
      <c r="F30" s="40">
        <f t="shared" si="0"/>
        <v>183.31</v>
      </c>
      <c r="G30" s="40">
        <f t="shared" si="0"/>
        <v>228.14</v>
      </c>
      <c r="H30" s="40">
        <f t="shared" si="0"/>
        <v>0</v>
      </c>
      <c r="I30" s="54"/>
      <c r="J30" s="54"/>
      <c r="K30" s="54"/>
      <c r="L30" s="24"/>
    </row>
    <row r="31" spans="2:12" ht="15">
      <c r="B31" s="24" t="s">
        <v>19</v>
      </c>
      <c r="C31" s="24">
        <v>100</v>
      </c>
      <c r="D31" s="24">
        <v>100</v>
      </c>
      <c r="E31" s="24">
        <v>100</v>
      </c>
      <c r="F31" s="24">
        <v>100</v>
      </c>
      <c r="G31" s="24">
        <v>100</v>
      </c>
      <c r="H31" s="24">
        <v>100</v>
      </c>
      <c r="I31" s="24"/>
      <c r="J31" s="24"/>
      <c r="K31" s="24"/>
      <c r="L31" s="24"/>
    </row>
    <row r="32" spans="2:12" ht="15">
      <c r="B32" s="24" t="s">
        <v>52</v>
      </c>
      <c r="C32" s="24"/>
      <c r="D32" s="24">
        <v>0</v>
      </c>
      <c r="E32" s="24">
        <v>0</v>
      </c>
      <c r="F32" s="24">
        <v>0</v>
      </c>
      <c r="G32" s="24">
        <v>0</v>
      </c>
      <c r="H32" s="24">
        <v>-100</v>
      </c>
      <c r="I32" s="24"/>
      <c r="J32" s="24"/>
      <c r="K32" s="24"/>
      <c r="L32" s="54"/>
    </row>
    <row r="33" spans="2:12" ht="15">
      <c r="B33" s="24" t="s">
        <v>53</v>
      </c>
      <c r="C33" s="24"/>
      <c r="D33" s="24">
        <v>20</v>
      </c>
      <c r="E33" s="24">
        <v>45</v>
      </c>
      <c r="F33" s="24">
        <v>76.25</v>
      </c>
      <c r="G33" s="24">
        <v>115.31</v>
      </c>
      <c r="H33" s="24">
        <v>0</v>
      </c>
      <c r="I33" s="24"/>
      <c r="J33" s="24"/>
      <c r="K33" s="24"/>
      <c r="L33" s="24"/>
    </row>
    <row r="34" spans="2:12" ht="15">
      <c r="B34" s="24" t="s">
        <v>54</v>
      </c>
      <c r="C34" s="24"/>
      <c r="D34" s="24">
        <v>1</v>
      </c>
      <c r="E34" s="24">
        <v>3.25</v>
      </c>
      <c r="F34" s="24">
        <v>7.06</v>
      </c>
      <c r="G34" s="24">
        <v>12.83</v>
      </c>
      <c r="H34" s="24">
        <v>0</v>
      </c>
      <c r="I34" s="24"/>
      <c r="J34" s="24"/>
      <c r="K34" s="24"/>
      <c r="L34" s="24"/>
    </row>
    <row r="35" spans="2:12" ht="15">
      <c r="B35" s="40" t="s">
        <v>55</v>
      </c>
      <c r="C35" s="40">
        <f aca="true" t="shared" si="1" ref="C35:H35">SUM(C31:C34)</f>
        <v>100</v>
      </c>
      <c r="D35" s="40">
        <f t="shared" si="1"/>
        <v>121</v>
      </c>
      <c r="E35" s="40">
        <f t="shared" si="1"/>
        <v>148.25</v>
      </c>
      <c r="F35" s="40">
        <f t="shared" si="1"/>
        <v>183.31</v>
      </c>
      <c r="G35" s="40">
        <f t="shared" si="1"/>
        <v>228.14000000000001</v>
      </c>
      <c r="H35" s="40">
        <f t="shared" si="1"/>
        <v>0</v>
      </c>
      <c r="I35" s="24"/>
      <c r="J35" s="24"/>
      <c r="K35" s="24"/>
      <c r="L35" s="24"/>
    </row>
    <row r="36" spans="2:12" ht="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2:12" ht="15">
      <c r="B37" s="28" t="s">
        <v>22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2:12" ht="15">
      <c r="B38" s="24" t="s">
        <v>7</v>
      </c>
      <c r="C38" s="24">
        <v>0</v>
      </c>
      <c r="D38" s="24">
        <v>17.5</v>
      </c>
      <c r="E38" s="24">
        <v>21.88</v>
      </c>
      <c r="F38" s="24">
        <v>27.34</v>
      </c>
      <c r="G38" s="24">
        <v>34.18</v>
      </c>
      <c r="H38" s="24">
        <v>42.72</v>
      </c>
      <c r="I38" s="36">
        <f>SUM(C38:H38)</f>
        <v>143.62</v>
      </c>
      <c r="J38" s="99">
        <f>NPV(0.25,D38:H38)+C38</f>
        <v>69.99989759999998</v>
      </c>
      <c r="K38" s="59">
        <v>70</v>
      </c>
      <c r="L38" s="24"/>
    </row>
    <row r="39" spans="2:12" ht="15">
      <c r="B39" s="24" t="s">
        <v>23</v>
      </c>
      <c r="C39" s="24"/>
      <c r="D39" s="24">
        <v>5</v>
      </c>
      <c r="E39" s="24">
        <v>6.25</v>
      </c>
      <c r="F39" s="24">
        <v>7.81</v>
      </c>
      <c r="G39" s="24">
        <v>9.77</v>
      </c>
      <c r="H39" s="24">
        <v>12.21</v>
      </c>
      <c r="I39" s="39">
        <f>SUM(C39:H39)</f>
        <v>41.04</v>
      </c>
      <c r="J39" s="100">
        <f>NPV(0.25,D39:H39)+C39</f>
        <v>20.0014848</v>
      </c>
      <c r="K39" s="96">
        <v>20</v>
      </c>
      <c r="L39" s="24"/>
    </row>
    <row r="40" spans="2:12" ht="15">
      <c r="B40" s="24" t="s">
        <v>56</v>
      </c>
      <c r="C40" s="24">
        <v>-80</v>
      </c>
      <c r="D40" s="24">
        <v>-20</v>
      </c>
      <c r="E40" s="24">
        <v>-25</v>
      </c>
      <c r="F40" s="24">
        <v>-31.25</v>
      </c>
      <c r="G40" s="24">
        <v>-39.06</v>
      </c>
      <c r="H40" s="24">
        <v>195.31</v>
      </c>
      <c r="I40" s="39">
        <f>SUM(C40:H40)</f>
        <v>0</v>
      </c>
      <c r="J40" s="100">
        <f>NPV(0.25,D40:H40)+C40</f>
        <v>-79.99979520000001</v>
      </c>
      <c r="K40" s="96">
        <v>0</v>
      </c>
      <c r="L40" s="24"/>
    </row>
    <row r="41" spans="2:12" ht="15">
      <c r="B41" s="24" t="s">
        <v>57</v>
      </c>
      <c r="C41" s="24"/>
      <c r="D41" s="24">
        <v>20</v>
      </c>
      <c r="E41" s="24">
        <v>25</v>
      </c>
      <c r="F41" s="24">
        <v>31.25</v>
      </c>
      <c r="G41" s="24">
        <v>39.06</v>
      </c>
      <c r="H41" s="24">
        <v>48.83</v>
      </c>
      <c r="I41" s="39">
        <f>SUM(C41:H41)</f>
        <v>164.14</v>
      </c>
      <c r="J41" s="100">
        <f>NPV(0.25,D41:H41)+C41</f>
        <v>79.99959040000002</v>
      </c>
      <c r="K41" s="96"/>
      <c r="L41" s="24"/>
    </row>
    <row r="42" spans="2:12" ht="15">
      <c r="B42" s="24" t="s">
        <v>25</v>
      </c>
      <c r="C42" s="24">
        <v>-20</v>
      </c>
      <c r="D42" s="24"/>
      <c r="E42" s="24"/>
      <c r="F42" s="24"/>
      <c r="G42" s="24"/>
      <c r="H42" s="24"/>
      <c r="I42" s="39">
        <f>SUM(C42:H42)</f>
        <v>-20</v>
      </c>
      <c r="J42" s="100">
        <f>NPV(0.25,D42:H42)+C42</f>
        <v>-20</v>
      </c>
      <c r="K42" s="96">
        <v>-20</v>
      </c>
      <c r="L42" s="24"/>
    </row>
    <row r="43" spans="2:12" ht="15">
      <c r="B43" s="40" t="s">
        <v>13</v>
      </c>
      <c r="C43" s="40">
        <f>SUM(C38:C42)</f>
        <v>-100</v>
      </c>
      <c r="D43" s="40">
        <f aca="true" t="shared" si="2" ref="D43:J43">SUM(D38:D42)</f>
        <v>22.5</v>
      </c>
      <c r="E43" s="40">
        <f t="shared" si="2"/>
        <v>28.13</v>
      </c>
      <c r="F43" s="40">
        <f t="shared" si="2"/>
        <v>35.15</v>
      </c>
      <c r="G43" s="40">
        <f t="shared" si="2"/>
        <v>43.95</v>
      </c>
      <c r="H43" s="40">
        <f t="shared" si="2"/>
        <v>299.07</v>
      </c>
      <c r="I43" s="44">
        <f t="shared" si="2"/>
        <v>328.79999999999995</v>
      </c>
      <c r="J43" s="101">
        <f t="shared" si="2"/>
        <v>70.00117759999999</v>
      </c>
      <c r="K43" s="98">
        <v>70</v>
      </c>
      <c r="L43" s="24"/>
    </row>
    <row r="44" spans="2:12" ht="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2:12" ht="15">
      <c r="B45" s="54"/>
      <c r="C45" s="21"/>
      <c r="D45" s="21" t="s">
        <v>91</v>
      </c>
      <c r="E45" s="102">
        <f>IRR(C43:H43)</f>
        <v>0.4379515191110406</v>
      </c>
      <c r="F45" s="24"/>
      <c r="G45" s="24">
        <f>(1+E45)/1.25</f>
        <v>1.1503612152888325</v>
      </c>
      <c r="H45" s="24"/>
      <c r="I45" s="24"/>
      <c r="J45" s="24"/>
      <c r="K45" s="24"/>
      <c r="L45" s="24"/>
    </row>
    <row r="46" spans="2:12" ht="15">
      <c r="B46" s="24" t="s">
        <v>95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2:12" ht="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2:12" ht="15">
      <c r="B48" s="24" t="s">
        <v>92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2:12" ht="15">
      <c r="B49" s="24" t="s">
        <v>93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2:12" ht="1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ht="15">
      <c r="L52" s="24"/>
    </row>
    <row r="53" ht="15">
      <c r="L5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9.140625" style="0" customWidth="1"/>
    <col min="2" max="2" width="61.140625" style="0" customWidth="1"/>
    <col min="3" max="8" width="7.140625" style="0" customWidth="1"/>
    <col min="9" max="16384" width="9.140625" style="0" customWidth="1"/>
  </cols>
  <sheetData>
    <row r="2" ht="15.75" thickBot="1">
      <c r="B2" s="3" t="s">
        <v>58</v>
      </c>
    </row>
    <row r="3" spans="2:9" ht="15.75" thickBot="1">
      <c r="B3" s="4"/>
      <c r="C3" s="5">
        <v>2007</v>
      </c>
      <c r="D3" s="5">
        <v>2008</v>
      </c>
      <c r="E3" s="5">
        <v>2009</v>
      </c>
      <c r="F3" s="5">
        <v>2010</v>
      </c>
      <c r="G3" s="5">
        <v>2011</v>
      </c>
      <c r="H3" s="5">
        <v>2012</v>
      </c>
      <c r="I3" s="104" t="s">
        <v>35</v>
      </c>
    </row>
    <row r="4" spans="2:9" ht="15.75" thickBot="1">
      <c r="B4" s="6" t="s">
        <v>59</v>
      </c>
      <c r="C4" s="7">
        <v>-100</v>
      </c>
      <c r="D4" s="7">
        <v>18</v>
      </c>
      <c r="E4" s="7">
        <v>18</v>
      </c>
      <c r="F4" s="7">
        <v>18</v>
      </c>
      <c r="G4" s="7">
        <v>18</v>
      </c>
      <c r="H4" s="7">
        <v>98</v>
      </c>
      <c r="I4" s="105">
        <v>0.1504</v>
      </c>
    </row>
    <row r="5" spans="2:9" ht="15">
      <c r="B5" s="108" t="s">
        <v>60</v>
      </c>
      <c r="C5" s="109"/>
      <c r="D5" s="109"/>
      <c r="E5" s="109"/>
      <c r="F5" s="109"/>
      <c r="G5" s="109"/>
      <c r="H5" s="109"/>
      <c r="I5" s="106"/>
    </row>
    <row r="6" spans="2:9" ht="15">
      <c r="B6" s="8" t="s">
        <v>61</v>
      </c>
      <c r="C6" s="9">
        <v>-100</v>
      </c>
      <c r="D6" s="103">
        <v>16.2</v>
      </c>
      <c r="E6" s="103">
        <v>19.95</v>
      </c>
      <c r="F6" s="103">
        <v>24.64</v>
      </c>
      <c r="G6" s="103">
        <v>30.5</v>
      </c>
      <c r="H6" s="103">
        <v>281.96</v>
      </c>
      <c r="I6" s="107">
        <v>0.3669</v>
      </c>
    </row>
    <row r="7" spans="2:9" ht="15.75" thickBot="1">
      <c r="B7" s="6" t="s">
        <v>62</v>
      </c>
      <c r="C7" s="7">
        <v>-100</v>
      </c>
      <c r="D7" s="7">
        <v>12.96</v>
      </c>
      <c r="E7" s="7">
        <v>12.77</v>
      </c>
      <c r="F7" s="7">
        <v>12.61</v>
      </c>
      <c r="G7" s="7">
        <v>12.49</v>
      </c>
      <c r="H7" s="7">
        <v>92.39</v>
      </c>
      <c r="I7" s="105">
        <v>0.0935</v>
      </c>
    </row>
    <row r="8" spans="2:9" ht="15">
      <c r="B8" s="108" t="s">
        <v>63</v>
      </c>
      <c r="C8" s="109"/>
      <c r="D8" s="109"/>
      <c r="E8" s="109"/>
      <c r="F8" s="109"/>
      <c r="G8" s="109"/>
      <c r="H8" s="10"/>
      <c r="I8" s="106"/>
    </row>
    <row r="9" spans="2:9" ht="15">
      <c r="B9" s="8" t="s">
        <v>64</v>
      </c>
      <c r="C9" s="9">
        <v>-100</v>
      </c>
      <c r="D9" s="103">
        <v>22.5</v>
      </c>
      <c r="E9" s="103">
        <v>28.13</v>
      </c>
      <c r="F9" s="103">
        <v>35.16</v>
      </c>
      <c r="G9" s="103">
        <v>43.95</v>
      </c>
      <c r="H9" s="103">
        <v>299.07</v>
      </c>
      <c r="I9" s="107">
        <v>0.4379</v>
      </c>
    </row>
    <row r="10" spans="2:9" ht="15.75" thickBot="1">
      <c r="B10" s="6" t="s">
        <v>65</v>
      </c>
      <c r="C10" s="7">
        <v>-100</v>
      </c>
      <c r="D10" s="7">
        <v>18</v>
      </c>
      <c r="E10" s="7">
        <v>18</v>
      </c>
      <c r="F10" s="7">
        <v>18</v>
      </c>
      <c r="G10" s="7">
        <v>18</v>
      </c>
      <c r="H10" s="7">
        <v>98</v>
      </c>
      <c r="I10" s="105">
        <v>0.1504</v>
      </c>
    </row>
  </sheetData>
  <sheetProtection/>
  <mergeCells count="2">
    <mergeCell ref="B5:H5"/>
    <mergeCell ref="B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H2" sqref="H2"/>
    </sheetView>
  </sheetViews>
  <sheetFormatPr defaultColWidth="11.421875" defaultRowHeight="15"/>
  <cols>
    <col min="1" max="16384" width="9.140625" style="0" customWidth="1"/>
  </cols>
  <sheetData>
    <row r="2" ht="16.5">
      <c r="B2" s="1" t="s">
        <v>66</v>
      </c>
    </row>
    <row r="3" ht="15.75" thickBot="1">
      <c r="B3" s="18" t="s">
        <v>67</v>
      </c>
    </row>
    <row r="4" spans="2:17" ht="15.75" thickBot="1">
      <c r="B4" s="11"/>
      <c r="C4" s="12">
        <v>1970</v>
      </c>
      <c r="D4" s="13">
        <v>1971</v>
      </c>
      <c r="E4" s="13">
        <v>1972</v>
      </c>
      <c r="F4" s="13">
        <v>1973</v>
      </c>
      <c r="G4" s="13">
        <v>1974</v>
      </c>
      <c r="H4" s="13">
        <v>1975</v>
      </c>
      <c r="I4" s="13">
        <v>1976</v>
      </c>
      <c r="J4" s="13">
        <v>1977</v>
      </c>
      <c r="K4" s="13">
        <v>1978</v>
      </c>
      <c r="L4" s="13">
        <v>1979</v>
      </c>
      <c r="M4" s="13">
        <v>1980</v>
      </c>
      <c r="N4" s="13">
        <v>1981</v>
      </c>
      <c r="O4" s="13">
        <v>1982</v>
      </c>
      <c r="P4" s="13">
        <v>1983</v>
      </c>
      <c r="Q4" s="13">
        <v>1984</v>
      </c>
    </row>
    <row r="5" spans="2:17" ht="15.75" thickBot="1">
      <c r="B5" s="14" t="s">
        <v>68</v>
      </c>
      <c r="C5" s="15">
        <v>0.05</v>
      </c>
      <c r="D5" s="15">
        <v>0.05</v>
      </c>
      <c r="E5" s="15">
        <v>0.05</v>
      </c>
      <c r="F5" s="15">
        <v>0.12</v>
      </c>
      <c r="G5" s="15">
        <v>0.24</v>
      </c>
      <c r="H5" s="15">
        <v>0.15</v>
      </c>
      <c r="I5" s="15">
        <v>0.16</v>
      </c>
      <c r="J5" s="15">
        <v>0.29</v>
      </c>
      <c r="K5" s="15">
        <v>0.18</v>
      </c>
      <c r="L5" s="15">
        <v>0.18</v>
      </c>
      <c r="M5" s="15">
        <v>0.26</v>
      </c>
      <c r="N5" s="15">
        <v>0.28</v>
      </c>
      <c r="O5" s="15">
        <v>0.57</v>
      </c>
      <c r="P5" s="15">
        <v>1.04</v>
      </c>
      <c r="Q5" s="15">
        <v>0.66</v>
      </c>
    </row>
    <row r="6" spans="2:17" ht="15.75" thickBot="1">
      <c r="B6" s="16" t="s">
        <v>29</v>
      </c>
      <c r="C6" s="15">
        <v>0.06</v>
      </c>
      <c r="D6" s="15">
        <v>0.08</v>
      </c>
      <c r="E6" s="15">
        <v>0.08</v>
      </c>
      <c r="F6" s="15">
        <v>0.11</v>
      </c>
      <c r="G6" s="15">
        <v>0.16</v>
      </c>
      <c r="H6" s="15">
        <v>0.17</v>
      </c>
      <c r="I6" s="15">
        <v>0.18</v>
      </c>
      <c r="J6" s="15">
        <v>0.24</v>
      </c>
      <c r="K6" s="15">
        <v>0.2</v>
      </c>
      <c r="L6" s="15">
        <v>0.16</v>
      </c>
      <c r="M6" s="15">
        <v>0.16</v>
      </c>
      <c r="N6" s="15">
        <v>0.15</v>
      </c>
      <c r="O6" s="15">
        <v>0.14</v>
      </c>
      <c r="P6" s="15">
        <v>0.12</v>
      </c>
      <c r="Q6" s="15">
        <v>0.11</v>
      </c>
    </row>
    <row r="7" spans="2:17" ht="15.75" thickBot="1">
      <c r="B7" s="16" t="s">
        <v>69</v>
      </c>
      <c r="C7" s="15">
        <v>0.13</v>
      </c>
      <c r="D7" s="15">
        <v>0.35</v>
      </c>
      <c r="E7" s="15">
        <v>0.58</v>
      </c>
      <c r="F7" s="15">
        <v>0.62</v>
      </c>
      <c r="G7" s="15">
        <v>0.24</v>
      </c>
      <c r="H7" s="15">
        <v>1.71</v>
      </c>
      <c r="I7" s="15">
        <v>4.87</v>
      </c>
      <c r="J7" s="15">
        <v>1.92</v>
      </c>
      <c r="K7" s="15">
        <v>1.77</v>
      </c>
      <c r="L7" s="15">
        <v>1.61</v>
      </c>
      <c r="M7" s="15">
        <v>1.04</v>
      </c>
      <c r="N7" s="15">
        <v>1.02</v>
      </c>
      <c r="O7" s="15">
        <v>1.59</v>
      </c>
      <c r="P7" s="15">
        <v>3.24</v>
      </c>
      <c r="Q7" s="15">
        <v>5.85</v>
      </c>
    </row>
    <row r="8" spans="2:17" ht="15.75" thickBot="1">
      <c r="B8" s="16" t="s">
        <v>70</v>
      </c>
      <c r="C8" s="15">
        <v>0.05</v>
      </c>
      <c r="D8" s="15">
        <v>0.07</v>
      </c>
      <c r="E8" s="15">
        <v>0.07</v>
      </c>
      <c r="F8" s="15">
        <v>0.1</v>
      </c>
      <c r="G8" s="15">
        <v>0.17</v>
      </c>
      <c r="H8" s="15">
        <v>0.24</v>
      </c>
      <c r="I8" s="15">
        <v>0.33</v>
      </c>
      <c r="J8" s="15">
        <v>0.39</v>
      </c>
      <c r="K8" s="15">
        <v>0.57</v>
      </c>
      <c r="L8" s="15">
        <v>0.68</v>
      </c>
      <c r="M8" s="15">
        <v>0.59</v>
      </c>
      <c r="N8" s="15">
        <v>0.76</v>
      </c>
      <c r="O8" s="15">
        <v>0.64</v>
      </c>
      <c r="P8" s="15">
        <v>1.09</v>
      </c>
      <c r="Q8" s="15">
        <v>1.12</v>
      </c>
    </row>
    <row r="9" spans="2:17" ht="15.75" thickBot="1">
      <c r="B9" s="16" t="s">
        <v>71</v>
      </c>
      <c r="C9" s="15">
        <v>0.35</v>
      </c>
      <c r="D9" s="15">
        <v>0.2</v>
      </c>
      <c r="E9" s="15">
        <v>0.78</v>
      </c>
      <c r="F9" s="15">
        <v>3.53</v>
      </c>
      <c r="G9" s="15">
        <v>5.05</v>
      </c>
      <c r="H9" s="15">
        <v>3.75</v>
      </c>
      <c r="I9" s="15">
        <v>2.12</v>
      </c>
      <c r="J9" s="15">
        <v>0.92</v>
      </c>
      <c r="K9" s="15">
        <v>0.4</v>
      </c>
      <c r="L9" s="15">
        <v>0.33</v>
      </c>
      <c r="M9" s="15">
        <v>0.35</v>
      </c>
      <c r="N9" s="15">
        <v>0.2</v>
      </c>
      <c r="O9" s="15">
        <v>0.1</v>
      </c>
      <c r="P9" s="15">
        <v>0.27</v>
      </c>
      <c r="Q9" s="15">
        <v>0.2</v>
      </c>
    </row>
    <row r="10" ht="15.75" thickBot="1">
      <c r="B10" s="2"/>
    </row>
    <row r="11" spans="2:17" ht="15.75" thickBot="1">
      <c r="B11" s="17"/>
      <c r="C11" s="13">
        <v>1985</v>
      </c>
      <c r="D11" s="13">
        <v>1986</v>
      </c>
      <c r="E11" s="13">
        <v>1987</v>
      </c>
      <c r="F11" s="13">
        <v>1988</v>
      </c>
      <c r="G11" s="13">
        <v>1989</v>
      </c>
      <c r="H11" s="13">
        <v>1990</v>
      </c>
      <c r="I11" s="13">
        <v>1991</v>
      </c>
      <c r="J11" s="13">
        <v>1992</v>
      </c>
      <c r="K11" s="13">
        <v>1993</v>
      </c>
      <c r="L11" s="13">
        <v>1994</v>
      </c>
      <c r="M11" s="13">
        <v>1995</v>
      </c>
      <c r="N11" s="13">
        <v>1996</v>
      </c>
      <c r="O11" s="13">
        <v>1997</v>
      </c>
      <c r="P11" s="13">
        <v>1998</v>
      </c>
      <c r="Q11" s="13">
        <v>1999</v>
      </c>
    </row>
    <row r="12" spans="2:17" ht="15.75" thickBot="1">
      <c r="B12" s="14" t="s">
        <v>68</v>
      </c>
      <c r="C12" s="15">
        <v>0.58</v>
      </c>
      <c r="D12" s="15">
        <v>0.84</v>
      </c>
      <c r="E12" s="15">
        <v>1.29</v>
      </c>
      <c r="F12" s="15">
        <v>1.25</v>
      </c>
      <c r="G12" s="15">
        <v>0.2</v>
      </c>
      <c r="H12" s="15">
        <v>0.27</v>
      </c>
      <c r="I12" s="15">
        <v>0.23</v>
      </c>
      <c r="J12" s="15">
        <v>0.16</v>
      </c>
      <c r="K12" s="15">
        <v>0.1</v>
      </c>
      <c r="L12" s="15">
        <v>0.07</v>
      </c>
      <c r="M12" s="15">
        <v>0.35</v>
      </c>
      <c r="N12" s="15">
        <v>0.35</v>
      </c>
      <c r="O12" s="15">
        <v>0.21</v>
      </c>
      <c r="P12" s="15">
        <v>0.16</v>
      </c>
      <c r="Q12" s="15">
        <v>0.17</v>
      </c>
    </row>
    <row r="13" spans="2:17" ht="15.75" thickBot="1">
      <c r="B13" s="16" t="s">
        <v>29</v>
      </c>
      <c r="C13" s="15">
        <v>0.09</v>
      </c>
      <c r="D13" s="15">
        <v>0.09</v>
      </c>
      <c r="E13" s="15">
        <v>0.05</v>
      </c>
      <c r="F13" s="15">
        <v>0.05</v>
      </c>
      <c r="G13" s="15">
        <v>0.07</v>
      </c>
      <c r="H13" s="15">
        <v>0.07</v>
      </c>
      <c r="I13" s="15">
        <v>0.06</v>
      </c>
      <c r="J13" s="15">
        <v>0.06</v>
      </c>
      <c r="K13" s="15">
        <v>0.05</v>
      </c>
      <c r="L13" s="15">
        <v>0.05</v>
      </c>
      <c r="M13" s="15">
        <v>0.05</v>
      </c>
      <c r="N13" s="15">
        <v>0.04</v>
      </c>
      <c r="O13" s="15">
        <v>0.02</v>
      </c>
      <c r="P13" s="15">
        <v>0.02</v>
      </c>
      <c r="Q13" s="15">
        <v>0.02</v>
      </c>
    </row>
    <row r="14" spans="2:17" ht="15.75" thickBot="1">
      <c r="B14" s="16" t="s">
        <v>69</v>
      </c>
      <c r="C14" s="15">
        <v>7.8</v>
      </c>
      <c r="D14" s="15">
        <v>1.16</v>
      </c>
      <c r="E14" s="15">
        <v>1.26</v>
      </c>
      <c r="F14" s="15">
        <v>3.2</v>
      </c>
      <c r="G14" s="15">
        <v>22.97</v>
      </c>
      <c r="H14" s="15">
        <v>70.29</v>
      </c>
      <c r="I14" s="15">
        <v>2.54</v>
      </c>
      <c r="J14" s="15">
        <v>0.27</v>
      </c>
      <c r="K14" s="15">
        <v>0.11</v>
      </c>
      <c r="L14" s="15">
        <v>0.04</v>
      </c>
      <c r="M14" s="15">
        <v>0.03</v>
      </c>
      <c r="N14" s="15">
        <v>0</v>
      </c>
      <c r="O14" s="15">
        <v>0.01</v>
      </c>
      <c r="P14" s="15">
        <v>0.01</v>
      </c>
      <c r="Q14" s="15">
        <v>-0.01</v>
      </c>
    </row>
    <row r="15" spans="2:17" ht="15.75" thickBot="1">
      <c r="B15" s="16" t="s">
        <v>70</v>
      </c>
      <c r="C15" s="15">
        <v>1.61</v>
      </c>
      <c r="D15" s="15">
        <v>0.85</v>
      </c>
      <c r="E15" s="15">
        <v>0.84</v>
      </c>
      <c r="F15" s="15">
        <v>5.6</v>
      </c>
      <c r="G15" s="15">
        <v>39.31</v>
      </c>
      <c r="H15" s="15">
        <v>54.31</v>
      </c>
      <c r="I15" s="15">
        <v>23.73</v>
      </c>
      <c r="J15" s="15">
        <v>0.78</v>
      </c>
      <c r="K15" s="15">
        <v>0.49</v>
      </c>
      <c r="L15" s="15">
        <v>0.24</v>
      </c>
      <c r="M15" s="15">
        <v>0.11</v>
      </c>
      <c r="N15" s="15">
        <v>0.12</v>
      </c>
      <c r="O15" s="15">
        <v>0.09</v>
      </c>
      <c r="P15" s="15">
        <v>0.07</v>
      </c>
      <c r="Q15" s="15">
        <v>0.03</v>
      </c>
    </row>
    <row r="16" spans="2:17" ht="15.75" thickBot="1">
      <c r="B16" s="16" t="s">
        <v>71</v>
      </c>
      <c r="C16" s="15">
        <v>0.31</v>
      </c>
      <c r="D16" s="15">
        <v>0.19</v>
      </c>
      <c r="E16" s="15">
        <v>0.2</v>
      </c>
      <c r="F16" s="15">
        <v>0.15</v>
      </c>
      <c r="G16" s="15">
        <v>0.17</v>
      </c>
      <c r="H16" s="15">
        <v>0.26</v>
      </c>
      <c r="I16" s="15">
        <v>0.22</v>
      </c>
      <c r="J16" s="15">
        <v>0.15</v>
      </c>
      <c r="K16" s="15">
        <v>0.13</v>
      </c>
      <c r="L16" s="15">
        <v>0.11</v>
      </c>
      <c r="M16" s="15">
        <v>0.08</v>
      </c>
      <c r="N16" s="15">
        <v>0.07</v>
      </c>
      <c r="O16" s="15">
        <v>0.06</v>
      </c>
      <c r="P16" s="15">
        <v>0.05</v>
      </c>
      <c r="Q16" s="15">
        <v>0.03</v>
      </c>
    </row>
    <row r="17" ht="15.75" thickBot="1">
      <c r="B17" s="2"/>
    </row>
    <row r="18" spans="2:15" ht="15.75" thickBot="1">
      <c r="B18" s="17"/>
      <c r="C18" s="13">
        <v>2000</v>
      </c>
      <c r="D18" s="13">
        <v>2001</v>
      </c>
      <c r="E18" s="13">
        <v>2002</v>
      </c>
      <c r="F18" s="13">
        <v>2003</v>
      </c>
      <c r="G18" s="13">
        <v>2004</v>
      </c>
      <c r="H18" s="13">
        <v>2005</v>
      </c>
      <c r="I18" s="13">
        <v>2006</v>
      </c>
      <c r="J18" s="13">
        <v>2007</v>
      </c>
      <c r="K18" s="13">
        <v>2008</v>
      </c>
      <c r="L18" s="13">
        <v>2009</v>
      </c>
      <c r="M18" s="13">
        <v>2010</v>
      </c>
      <c r="N18" s="13">
        <v>2011</v>
      </c>
      <c r="O18" s="13">
        <v>2012</v>
      </c>
    </row>
    <row r="19" spans="2:15" ht="15.75" thickBot="1">
      <c r="B19" s="14" t="s">
        <v>68</v>
      </c>
      <c r="C19" s="15">
        <v>0.1</v>
      </c>
      <c r="D19" s="15">
        <v>0.06</v>
      </c>
      <c r="E19" s="15">
        <v>0.05</v>
      </c>
      <c r="F19" s="15">
        <v>0.05</v>
      </c>
      <c r="G19" s="15">
        <v>0.05</v>
      </c>
      <c r="H19" s="15">
        <v>0.04</v>
      </c>
      <c r="I19" s="15">
        <v>0.04</v>
      </c>
      <c r="J19" s="15">
        <v>0.04</v>
      </c>
      <c r="K19" s="15">
        <v>0.05</v>
      </c>
      <c r="L19" s="15">
        <v>0.05</v>
      </c>
      <c r="M19" s="15">
        <v>0.04</v>
      </c>
      <c r="N19" s="15">
        <v>0.03</v>
      </c>
      <c r="O19" s="15">
        <v>0.04</v>
      </c>
    </row>
    <row r="20" spans="2:15" ht="15.75" thickBot="1">
      <c r="B20" s="16" t="s">
        <v>29</v>
      </c>
      <c r="C20" s="15">
        <v>0.03</v>
      </c>
      <c r="D20" s="15">
        <v>0.04</v>
      </c>
      <c r="E20" s="15">
        <v>0.03</v>
      </c>
      <c r="F20" s="15">
        <v>0.03</v>
      </c>
      <c r="G20" s="15">
        <v>0.03</v>
      </c>
      <c r="H20" s="15">
        <v>0.03</v>
      </c>
      <c r="I20" s="15">
        <v>0.04</v>
      </c>
      <c r="J20" s="15">
        <v>0.03</v>
      </c>
      <c r="K20" s="15">
        <v>0.04</v>
      </c>
      <c r="L20" s="15">
        <v>0</v>
      </c>
      <c r="M20" s="15">
        <v>0.02</v>
      </c>
      <c r="N20" s="15">
        <v>0.03</v>
      </c>
      <c r="O20" s="15">
        <v>0.02</v>
      </c>
    </row>
    <row r="21" spans="2:15" ht="15.75" thickBot="1">
      <c r="B21" s="16" t="s">
        <v>69</v>
      </c>
      <c r="C21" s="15">
        <v>-0.01</v>
      </c>
      <c r="D21" s="15">
        <v>-0.01</v>
      </c>
      <c r="E21" s="15">
        <v>0.26</v>
      </c>
      <c r="F21" s="15">
        <v>0.15</v>
      </c>
      <c r="G21" s="15">
        <v>0.04</v>
      </c>
      <c r="H21" s="15">
        <v>0.1</v>
      </c>
      <c r="I21" s="15">
        <v>0.11</v>
      </c>
      <c r="J21" s="15">
        <v>0.09</v>
      </c>
      <c r="K21" s="15">
        <v>0.09</v>
      </c>
      <c r="L21" s="15">
        <v>0.06</v>
      </c>
      <c r="M21" s="15">
        <v>0.1</v>
      </c>
      <c r="N21" s="15">
        <v>0.1</v>
      </c>
      <c r="O21" s="15">
        <v>0.1</v>
      </c>
    </row>
    <row r="22" spans="2:15" ht="15.75" thickBot="1">
      <c r="B22" s="16" t="s">
        <v>70</v>
      </c>
      <c r="C22" s="15">
        <v>0.04</v>
      </c>
      <c r="D22" s="15">
        <v>0.02</v>
      </c>
      <c r="E22" s="15">
        <v>0</v>
      </c>
      <c r="F22" s="15">
        <v>0.02</v>
      </c>
      <c r="G22" s="15">
        <v>0.04</v>
      </c>
      <c r="H22" s="15">
        <v>0.02</v>
      </c>
      <c r="I22" s="15">
        <v>0.02</v>
      </c>
      <c r="J22" s="15">
        <v>0.02</v>
      </c>
      <c r="K22" s="15">
        <v>0.06</v>
      </c>
      <c r="L22" s="15">
        <v>0.03</v>
      </c>
      <c r="M22" s="15">
        <v>0.02</v>
      </c>
      <c r="N22" s="15">
        <v>0.03</v>
      </c>
      <c r="O22" s="15">
        <v>0.04</v>
      </c>
    </row>
    <row r="23" spans="2:15" ht="15.75" thickBot="1">
      <c r="B23" s="16" t="s">
        <v>71</v>
      </c>
      <c r="C23" s="15">
        <v>0.04</v>
      </c>
      <c r="D23" s="15">
        <v>0.04</v>
      </c>
      <c r="E23" s="15">
        <v>0.02</v>
      </c>
      <c r="F23" s="15">
        <v>0.03</v>
      </c>
      <c r="G23" s="15">
        <v>0.01</v>
      </c>
      <c r="H23" s="15">
        <v>0.03</v>
      </c>
      <c r="I23" s="15">
        <v>0.03</v>
      </c>
      <c r="J23" s="15">
        <v>0.04</v>
      </c>
      <c r="K23" s="15">
        <v>0.09</v>
      </c>
      <c r="L23" s="15">
        <v>0</v>
      </c>
      <c r="M23" s="15">
        <v>0.01</v>
      </c>
      <c r="N23" s="15">
        <v>0.03</v>
      </c>
      <c r="O23" s="15">
        <v>0.03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2013-10-09T13:44:03Z</dcterms:created>
  <dcterms:modified xsi:type="dcterms:W3CDTF">2019-05-24T19:05:48Z</dcterms:modified>
  <cp:category/>
  <cp:version/>
  <cp:contentType/>
  <cp:contentStatus/>
</cp:coreProperties>
</file>