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95" windowHeight="9975" tabRatio="86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Amazon" sheetId="16" r:id="rId16"/>
  </sheets>
  <definedNames/>
  <calcPr fullCalcOnLoad="1"/>
</workbook>
</file>

<file path=xl/sharedStrings.xml><?xml version="1.0" encoding="utf-8"?>
<sst xmlns="http://schemas.openxmlformats.org/spreadsheetml/2006/main" count="326" uniqueCount="224">
  <si>
    <t>Table 1. Periods of value creation and destruction for a number of companies</t>
  </si>
  <si>
    <t>Period</t>
  </si>
  <si>
    <t>Increase of value</t>
  </si>
  <si>
    <t>Shareholders return</t>
  </si>
  <si>
    <t>Stock market return</t>
  </si>
  <si>
    <t>From</t>
  </si>
  <si>
    <t>to</t>
  </si>
  <si>
    <t>(Million dollars)</t>
  </si>
  <si>
    <t>annualized</t>
  </si>
  <si>
    <t>total</t>
  </si>
  <si>
    <t>Amazon</t>
  </si>
  <si>
    <t>12-00</t>
  </si>
  <si>
    <t>Total</t>
  </si>
  <si>
    <t>America</t>
  </si>
  <si>
    <t>Online</t>
  </si>
  <si>
    <t>Microsoft</t>
  </si>
  <si>
    <t>Terra</t>
  </si>
  <si>
    <t>02-00</t>
  </si>
  <si>
    <t>Table 2. B2B companies. Evolution during 2000</t>
  </si>
  <si>
    <t>Capitalization 2000 ($ million)</t>
  </si>
  <si>
    <t>Public</t>
  </si>
  <si>
    <t>Share price in 2000</t>
  </si>
  <si>
    <t>Company</t>
  </si>
  <si>
    <t>24/march</t>
  </si>
  <si>
    <t>03/aug</t>
  </si>
  <si>
    <t>31/dec</t>
  </si>
  <si>
    <t>offering</t>
  </si>
  <si>
    <t>low</t>
  </si>
  <si>
    <t>high</t>
  </si>
  <si>
    <t>Dec/march</t>
  </si>
  <si>
    <t>Low/high</t>
  </si>
  <si>
    <t>VerticalNet</t>
  </si>
  <si>
    <t>FreeMarkets</t>
  </si>
  <si>
    <t>10/dec/99</t>
  </si>
  <si>
    <t>Ventro</t>
  </si>
  <si>
    <t>27/july/99</t>
  </si>
  <si>
    <t>PurchasePro.com</t>
  </si>
  <si>
    <t>Onvia.com</t>
  </si>
  <si>
    <t>01/march/99</t>
  </si>
  <si>
    <t>Neoforma</t>
  </si>
  <si>
    <t>eMerge</t>
  </si>
  <si>
    <t>FairMarket</t>
  </si>
  <si>
    <t>14/march/00</t>
  </si>
  <si>
    <t>SciQuest.com</t>
  </si>
  <si>
    <t>iPrint</t>
  </si>
  <si>
    <t>08/march/00</t>
  </si>
  <si>
    <t>RoweCom</t>
  </si>
  <si>
    <t>09/march/99</t>
  </si>
  <si>
    <t>Partsbase.com</t>
  </si>
  <si>
    <t>22/march/00</t>
  </si>
  <si>
    <t>b2bstores.com</t>
  </si>
  <si>
    <t>TOTAL</t>
  </si>
  <si>
    <t>Table 3. Amazon. Income statements and balance sheets (million dollars)</t>
  </si>
  <si>
    <t>($ million)</t>
  </si>
  <si>
    <t>Sales</t>
  </si>
  <si>
    <t>Cost of sales</t>
  </si>
  <si>
    <t>Marketing and sales</t>
  </si>
  <si>
    <t>Other expenses</t>
  </si>
  <si>
    <t>Depreciation of intangibles</t>
  </si>
  <si>
    <t>Losses on investments</t>
  </si>
  <si>
    <t>Net interest</t>
  </si>
  <si>
    <t>Net income</t>
  </si>
  <si>
    <t>Cost of sales/sales</t>
  </si>
  <si>
    <t>Marketing and sales/sales</t>
  </si>
  <si>
    <t>Other expenses/sales</t>
  </si>
  <si>
    <t>Cash</t>
  </si>
  <si>
    <t>Temporary investments</t>
  </si>
  <si>
    <t>Current assets, net</t>
  </si>
  <si>
    <t>Total assets</t>
  </si>
  <si>
    <t>Long-term debt</t>
  </si>
  <si>
    <t>Shareholders’ equity</t>
  </si>
  <si>
    <t>Million shares</t>
  </si>
  <si>
    <t>Table 4. Options held by employees and managers. 31 December 1999</t>
  </si>
  <si>
    <t>Range of</t>
  </si>
  <si>
    <t>Average</t>
  </si>
  <si>
    <t>Million</t>
  </si>
  <si>
    <t>Strike</t>
  </si>
  <si>
    <t>strike</t>
  </si>
  <si>
    <t>life</t>
  </si>
  <si>
    <t>options</t>
  </si>
  <si>
    <t>price</t>
  </si>
  <si>
    <t>prices ($)</t>
  </si>
  <si>
    <t>(years)</t>
  </si>
  <si>
    <t>price ($)</t>
  </si>
  <si>
    <t>January 1, 1996</t>
  </si>
  <si>
    <t>-</t>
  </si>
  <si>
    <t>Options granted</t>
  </si>
  <si>
    <t xml:space="preserve">Canceled </t>
  </si>
  <si>
    <t xml:space="preserve">Exercised </t>
  </si>
  <si>
    <t>January 1, 1997</t>
  </si>
  <si>
    <t>January 1, 1998</t>
  </si>
  <si>
    <t>December 31, 1998</t>
  </si>
  <si>
    <t>December 31, 1999</t>
  </si>
  <si>
    <t>Table 5. Forecasts made by an analyst for Amazon in December 1999 (million dollars)</t>
  </si>
  <si>
    <t>Net income/Sales</t>
  </si>
  <si>
    <t>Table 6. Forecasts of Damodaran for Amazon (million dollars)</t>
  </si>
  <si>
    <t>EBIT</t>
  </si>
  <si>
    <t>Taxes</t>
  </si>
  <si>
    <t>Depreciation</t>
  </si>
  <si>
    <t>Capital expenditure</t>
  </si>
  <si>
    <t>WCR expenditure</t>
  </si>
  <si>
    <t>FCF</t>
  </si>
  <si>
    <t>Ke</t>
  </si>
  <si>
    <t>Kd</t>
  </si>
  <si>
    <t>Table 7. Copeland’s forecasts and valuation for Amazon (billion dollars)</t>
  </si>
  <si>
    <t xml:space="preserve">        Sales in 2010        </t>
  </si>
  <si>
    <t>EBITDA/</t>
  </si>
  <si>
    <t>Equity value in each</t>
  </si>
  <si>
    <t>Likelihood</t>
  </si>
  <si>
    <t>Equity</t>
  </si>
  <si>
    <t>books</t>
  </si>
  <si>
    <t>music</t>
  </si>
  <si>
    <t>other</t>
  </si>
  <si>
    <t>sales</t>
  </si>
  <si>
    <t>scenario (2000)</t>
  </si>
  <si>
    <t>of scenario</t>
  </si>
  <si>
    <t>value</t>
  </si>
  <si>
    <t>Scenario A</t>
  </si>
  <si>
    <t>Scenario B</t>
  </si>
  <si>
    <t>Scenario C</t>
  </si>
  <si>
    <t>Scenario D</t>
  </si>
  <si>
    <t>Table 8. Basic scenario for the valuation of Amazon (million dollars)</t>
  </si>
  <si>
    <t>Cost of sales, marketing and other expenses</t>
  </si>
  <si>
    <t>Equity cash flow</t>
  </si>
  <si>
    <t>Table 9. Value of Amazon’s equity (million dollars). Sensitivity analysis</t>
  </si>
  <si>
    <t>Cost of sales, marketing and other expenses / sales</t>
  </si>
  <si>
    <t>Value of equity</t>
  </si>
  <si>
    <t>Correlation between sales and costs’ volatilities</t>
  </si>
  <si>
    <t>Cost volatility</t>
  </si>
  <si>
    <t>Sales growth volatility</t>
  </si>
  <si>
    <t>Table 10. Difference between this valuation and Copeland’s (billion dollars)</t>
  </si>
  <si>
    <t>Equity value in</t>
  </si>
  <si>
    <t>Likelihood of scenario</t>
  </si>
  <si>
    <t>Equity value</t>
  </si>
  <si>
    <t>each scenario (2000)</t>
  </si>
  <si>
    <t>Copeland</t>
  </si>
  <si>
    <t>this valuation</t>
  </si>
  <si>
    <t>Scenario E</t>
  </si>
  <si>
    <t>Table 11. Difference between Damodaran’s projections and this valuation (million dollars)</t>
  </si>
  <si>
    <t>Table 12. ConSors. Historic data and forecasts (million euros)</t>
  </si>
  <si>
    <t>1999E</t>
  </si>
  <si>
    <t>2000E</t>
  </si>
  <si>
    <t>2001E</t>
  </si>
  <si>
    <t>Total sales, net</t>
  </si>
  <si>
    <t>Earnings before tax (without marketing costs)</t>
  </si>
  <si>
    <t>Number of accounts (thousand)</t>
  </si>
  <si>
    <t>Number of orders (thousand)</t>
  </si>
  <si>
    <t>Costs/revenues (without marketing costs)</t>
  </si>
  <si>
    <t>Operations per account</t>
  </si>
  <si>
    <t>Acquisition cost per customer (euro)</t>
  </si>
  <si>
    <t>Source: Company records and J.P. Morgan estimates</t>
  </si>
  <si>
    <t>Table 13. Key indicators of the main online brokers in 1998 (euros)</t>
  </si>
  <si>
    <t>ConSors</t>
  </si>
  <si>
    <t>comdirekt</t>
  </si>
  <si>
    <t>Ameritrade</t>
  </si>
  <si>
    <t>E*Trade</t>
  </si>
  <si>
    <t>Revenues per customer</t>
  </si>
  <si>
    <t>Costs per customer (without marketing costs)</t>
  </si>
  <si>
    <t>Earnings before tax per customer</t>
  </si>
  <si>
    <t>Revenues per operation</t>
  </si>
  <si>
    <t>Costs per operation (without marketing costs)</t>
  </si>
  <si>
    <t>Earnings before tax per operation</t>
  </si>
  <si>
    <t>Operations per customer</t>
  </si>
  <si>
    <t>Table 14. North American brokers. Main parameters</t>
  </si>
  <si>
    <t>Million dollars</t>
  </si>
  <si>
    <t>sales /</t>
  </si>
  <si>
    <t>sales growth</t>
  </si>
  <si>
    <t>dividend</t>
  </si>
  <si>
    <t>5 years</t>
  </si>
  <si>
    <t>Capitalization</t>
  </si>
  <si>
    <t>employee</t>
  </si>
  <si>
    <t>1 year</t>
  </si>
  <si>
    <t>3 years</t>
  </si>
  <si>
    <t>P/BV</t>
  </si>
  <si>
    <t>PER</t>
  </si>
  <si>
    <t>yield</t>
  </si>
  <si>
    <t>ROE</t>
  </si>
  <si>
    <t>ROA</t>
  </si>
  <si>
    <t>Merrill Lynch</t>
  </si>
  <si>
    <t>Charles Schwab</t>
  </si>
  <si>
    <t>na</t>
  </si>
  <si>
    <t>Table 15. Microsoft. Evolution since 1975</t>
  </si>
  <si>
    <t>Earnings/sales</t>
  </si>
  <si>
    <t>Cash and invest.</t>
  </si>
  <si>
    <t>Financial Debt</t>
  </si>
  <si>
    <t>Employees</t>
  </si>
  <si>
    <t>Sales ($ million)</t>
  </si>
  <si>
    <t>0.016</t>
  </si>
  <si>
    <t>0.022</t>
  </si>
  <si>
    <t>0.38</t>
  </si>
  <si>
    <t>1.36</t>
  </si>
  <si>
    <t>2.39</t>
  </si>
  <si>
    <t>7.52</t>
  </si>
  <si>
    <t>16.0</t>
  </si>
  <si>
    <t>24.5</t>
  </si>
  <si>
    <t>50.1</t>
  </si>
  <si>
    <t>97.5</t>
  </si>
  <si>
    <t>($ millions) Years Ended June 30</t>
  </si>
  <si>
    <t>Revenue. Total</t>
  </si>
  <si>
    <t>  </t>
  </si>
  <si>
    <t>Operating income. Total</t>
  </si>
  <si>
    <t xml:space="preserve">Windows &amp; Windows Live Division </t>
  </si>
  <si>
    <t>Revenue</t>
  </si>
  <si>
    <t>Operating income</t>
  </si>
  <si>
    <t xml:space="preserve">Server and Tools </t>
  </si>
  <si>
    <t xml:space="preserve">Online Services Division </t>
  </si>
  <si>
    <t>Operating loss</t>
  </si>
  <si>
    <t xml:space="preserve">Microsoft Business Division </t>
  </si>
  <si>
    <t xml:space="preserve">Entertainment and Devices Division </t>
  </si>
  <si>
    <t>Corporate-level activity</t>
  </si>
  <si>
    <t xml:space="preserve">Splits. </t>
  </si>
  <si>
    <t>2x1</t>
  </si>
  <si>
    <t>3x1</t>
  </si>
  <si>
    <t>growth of sales</t>
  </si>
  <si>
    <t>December 31, 2000</t>
  </si>
  <si>
    <t xml:space="preserve">Sales </t>
  </si>
  <si>
    <t>Marketing&amp;Sales Other expenses</t>
  </si>
  <si>
    <t>Net Income</t>
  </si>
  <si>
    <t>Marketing and sales Other Expenses/sales</t>
  </si>
  <si>
    <t>Net Income/sales</t>
  </si>
  <si>
    <t>Cash&amp;Investments</t>
  </si>
  <si>
    <t xml:space="preserve">Current assets, net </t>
  </si>
  <si>
    <t>PP&amp;E net</t>
  </si>
  <si>
    <t>Financial debt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</si>
</sst>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"/>
    <numFmt numFmtId="174" formatCode="0.0%"/>
    <numFmt numFmtId="175" formatCode="#,##0.0"/>
    <numFmt numFmtId="176" formatCode="_-* #,##0.00_P_t_s_-;\-* #,##0.00_P_t_s_-;_-* &quot;-&quot;??_P_t_s_-;_-@_-"/>
    <numFmt numFmtId="177" formatCode="#,##0;\(#,##0\)"/>
    <numFmt numFmtId="178" formatCode="#,##0.0;\(#,##0.0\);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Tms Rmn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0"/>
      <name val="Tms Rmn"/>
      <family val="0"/>
    </font>
    <font>
      <i/>
      <sz val="9"/>
      <name val="Tms Rmn"/>
      <family val="0"/>
    </font>
    <font>
      <i/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</font>
    <font>
      <i/>
      <sz val="10"/>
      <color theme="1"/>
      <name val="Arial Narrow"/>
      <family val="2"/>
    </font>
    <font>
      <b/>
      <sz val="12"/>
      <color theme="1"/>
      <name val="Times New Roman"/>
      <family val="1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96">
    <xf numFmtId="0" fontId="0" fillId="0" borderId="0" xfId="0" applyFont="1" applyAlignment="1">
      <alignment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17" fontId="58" fillId="0" borderId="0" xfId="0" applyNumberFormat="1" applyFont="1" applyAlignment="1">
      <alignment horizontal="center" vertical="center" wrapText="1"/>
    </xf>
    <xf numFmtId="9" fontId="58" fillId="0" borderId="0" xfId="0" applyNumberFormat="1" applyFont="1" applyAlignment="1">
      <alignment horizontal="center" vertical="center" wrapText="1"/>
    </xf>
    <xf numFmtId="9" fontId="58" fillId="0" borderId="16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9" fontId="59" fillId="0" borderId="0" xfId="0" applyNumberFormat="1" applyFont="1" applyAlignment="1">
      <alignment horizontal="center" vertical="center" wrapText="1"/>
    </xf>
    <xf numFmtId="0" fontId="60" fillId="0" borderId="18" xfId="0" applyFont="1" applyBorder="1" applyAlignment="1">
      <alignment horizontal="right" vertical="center" wrapText="1"/>
    </xf>
    <xf numFmtId="17" fontId="60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9" fontId="60" fillId="0" borderId="19" xfId="0" applyNumberFormat="1" applyFont="1" applyBorder="1" applyAlignment="1">
      <alignment horizontal="center" vertical="center" wrapText="1"/>
    </xf>
    <xf numFmtId="9" fontId="60" fillId="0" borderId="20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10" fontId="58" fillId="0" borderId="0" xfId="0" applyNumberFormat="1" applyFont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59" fillId="0" borderId="13" xfId="0" applyFont="1" applyBorder="1" applyAlignment="1">
      <alignment vertical="center" wrapText="1"/>
    </xf>
    <xf numFmtId="0" fontId="58" fillId="0" borderId="21" xfId="0" applyFont="1" applyBorder="1" applyAlignment="1">
      <alignment horizontal="right" vertical="center" wrapText="1"/>
    </xf>
    <xf numFmtId="0" fontId="58" fillId="0" borderId="22" xfId="0" applyFont="1" applyBorder="1" applyAlignment="1">
      <alignment horizontal="right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15" fontId="58" fillId="0" borderId="26" xfId="0" applyNumberFormat="1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13" xfId="0" applyFont="1" applyBorder="1" applyAlignment="1">
      <alignment horizontal="right" vertical="center" wrapText="1"/>
    </xf>
    <xf numFmtId="15" fontId="58" fillId="0" borderId="23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right" vertical="center" wrapText="1"/>
    </xf>
    <xf numFmtId="0" fontId="58" fillId="0" borderId="14" xfId="0" applyFont="1" applyBorder="1" applyAlignment="1">
      <alignment horizontal="right" vertical="center" wrapText="1"/>
    </xf>
    <xf numFmtId="0" fontId="58" fillId="0" borderId="24" xfId="0" applyFont="1" applyBorder="1" applyAlignment="1">
      <alignment horizontal="right" vertical="center"/>
    </xf>
    <xf numFmtId="0" fontId="58" fillId="0" borderId="25" xfId="0" applyFont="1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0" fontId="59" fillId="0" borderId="0" xfId="0" applyFont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58" fillId="0" borderId="24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27" xfId="0" applyFont="1" applyBorder="1" applyAlignment="1">
      <alignment horizontal="right" vertical="center" wrapText="1"/>
    </xf>
    <xf numFmtId="0" fontId="59" fillId="0" borderId="28" xfId="0" applyFont="1" applyBorder="1" applyAlignment="1">
      <alignment vertical="center" wrapText="1"/>
    </xf>
    <xf numFmtId="0" fontId="58" fillId="0" borderId="29" xfId="0" applyFont="1" applyBorder="1" applyAlignment="1">
      <alignment horizontal="center" vertical="center" wrapText="1"/>
    </xf>
    <xf numFmtId="9" fontId="58" fillId="0" borderId="29" xfId="0" applyNumberFormat="1" applyFont="1" applyBorder="1" applyAlignment="1">
      <alignment horizontal="center" vertical="center" wrapText="1"/>
    </xf>
    <xf numFmtId="0" fontId="59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horizontal="center" vertical="center" wrapText="1"/>
    </xf>
    <xf numFmtId="9" fontId="58" fillId="0" borderId="3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right" vertical="center" wrapText="1"/>
    </xf>
    <xf numFmtId="0" fontId="58" fillId="0" borderId="32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3" fontId="58" fillId="0" borderId="14" xfId="0" applyNumberFormat="1" applyFont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8" fillId="0" borderId="27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9" fillId="0" borderId="28" xfId="0" applyFont="1" applyBorder="1" applyAlignment="1">
      <alignment vertical="center"/>
    </xf>
    <xf numFmtId="0" fontId="58" fillId="0" borderId="29" xfId="0" applyFont="1" applyBorder="1" applyAlignment="1">
      <alignment horizontal="center" vertical="center"/>
    </xf>
    <xf numFmtId="9" fontId="58" fillId="0" borderId="29" xfId="0" applyNumberFormat="1" applyFont="1" applyBorder="1" applyAlignment="1">
      <alignment horizontal="center" vertical="center"/>
    </xf>
    <xf numFmtId="0" fontId="59" fillId="0" borderId="30" xfId="0" applyFont="1" applyBorder="1" applyAlignment="1">
      <alignment vertical="center"/>
    </xf>
    <xf numFmtId="0" fontId="58" fillId="0" borderId="31" xfId="0" applyFont="1" applyBorder="1" applyAlignment="1">
      <alignment horizontal="center" vertical="center"/>
    </xf>
    <xf numFmtId="9" fontId="58" fillId="0" borderId="3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right" vertical="center"/>
    </xf>
    <xf numFmtId="0" fontId="59" fillId="0" borderId="22" xfId="0" applyFont="1" applyBorder="1" applyAlignment="1">
      <alignment horizontal="right" vertical="center"/>
    </xf>
    <xf numFmtId="0" fontId="59" fillId="0" borderId="25" xfId="0" applyFont="1" applyBorder="1" applyAlignment="1">
      <alignment horizontal="right" vertical="center"/>
    </xf>
    <xf numFmtId="0" fontId="58" fillId="0" borderId="33" xfId="0" applyFont="1" applyBorder="1" applyAlignment="1">
      <alignment vertical="center"/>
    </xf>
    <xf numFmtId="0" fontId="58" fillId="0" borderId="13" xfId="0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58" fillId="0" borderId="27" xfId="0" applyFont="1" applyBorder="1" applyAlignment="1">
      <alignment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right" vertical="center" wrapText="1"/>
    </xf>
    <xf numFmtId="0" fontId="58" fillId="0" borderId="14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174" fontId="58" fillId="0" borderId="0" xfId="0" applyNumberFormat="1" applyFont="1" applyAlignment="1">
      <alignment horizontal="center" vertical="center" wrapText="1"/>
    </xf>
    <xf numFmtId="174" fontId="60" fillId="0" borderId="19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horizontal="right" vertical="center" wrapText="1"/>
    </xf>
    <xf numFmtId="170" fontId="58" fillId="0" borderId="0" xfId="0" applyNumberFormat="1" applyFont="1" applyAlignment="1">
      <alignment horizontal="center" vertical="center" wrapText="1"/>
    </xf>
    <xf numFmtId="170" fontId="58" fillId="0" borderId="27" xfId="0" applyNumberFormat="1" applyFont="1" applyBorder="1" applyAlignment="1">
      <alignment horizontal="center" vertical="center" wrapText="1"/>
    </xf>
    <xf numFmtId="170" fontId="58" fillId="0" borderId="13" xfId="0" applyNumberFormat="1" applyFont="1" applyBorder="1" applyAlignment="1">
      <alignment horizontal="center" vertical="center" wrapText="1"/>
    </xf>
    <xf numFmtId="170" fontId="58" fillId="0" borderId="14" xfId="0" applyNumberFormat="1" applyFont="1" applyBorder="1" applyAlignment="1">
      <alignment horizontal="center" vertical="center" wrapText="1"/>
    </xf>
    <xf numFmtId="174" fontId="58" fillId="0" borderId="27" xfId="0" applyNumberFormat="1" applyFont="1" applyBorder="1" applyAlignment="1">
      <alignment horizontal="center" vertical="center" wrapText="1"/>
    </xf>
    <xf numFmtId="174" fontId="58" fillId="0" borderId="0" xfId="0" applyNumberFormat="1" applyFont="1" applyBorder="1" applyAlignment="1">
      <alignment horizontal="center" vertical="center" wrapText="1"/>
    </xf>
    <xf numFmtId="174" fontId="59" fillId="0" borderId="21" xfId="0" applyNumberFormat="1" applyFont="1" applyBorder="1" applyAlignment="1">
      <alignment horizontal="center" vertical="center" wrapText="1"/>
    </xf>
    <xf numFmtId="174" fontId="59" fillId="0" borderId="25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4" fillId="0" borderId="37" xfId="0" applyFont="1" applyBorder="1" applyAlignment="1">
      <alignment/>
    </xf>
    <xf numFmtId="170" fontId="4" fillId="0" borderId="37" xfId="0" applyNumberFormat="1" applyFont="1" applyBorder="1" applyAlignment="1">
      <alignment/>
    </xf>
    <xf numFmtId="175" fontId="4" fillId="0" borderId="37" xfId="0" applyNumberFormat="1" applyFont="1" applyBorder="1" applyAlignment="1">
      <alignment/>
    </xf>
    <xf numFmtId="0" fontId="5" fillId="0" borderId="21" xfId="0" applyFont="1" applyBorder="1" applyAlignment="1">
      <alignment/>
    </xf>
    <xf numFmtId="175" fontId="5" fillId="0" borderId="24" xfId="0" applyNumberFormat="1" applyFont="1" applyBorder="1" applyAlignment="1">
      <alignment/>
    </xf>
    <xf numFmtId="175" fontId="5" fillId="0" borderId="38" xfId="0" applyNumberFormat="1" applyFont="1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6" fillId="0" borderId="37" xfId="0" applyFont="1" applyBorder="1" applyAlignment="1">
      <alignment/>
    </xf>
    <xf numFmtId="174" fontId="6" fillId="0" borderId="37" xfId="53" applyNumberFormat="1" applyFont="1" applyBorder="1" applyAlignment="1">
      <alignment/>
    </xf>
    <xf numFmtId="0" fontId="4" fillId="0" borderId="39" xfId="0" applyFont="1" applyBorder="1" applyAlignment="1">
      <alignment/>
    </xf>
    <xf numFmtId="170" fontId="4" fillId="0" borderId="39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170" fontId="4" fillId="0" borderId="40" xfId="0" applyNumberFormat="1" applyFont="1" applyBorder="1" applyAlignment="1">
      <alignment/>
    </xf>
    <xf numFmtId="175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170" fontId="4" fillId="0" borderId="41" xfId="0" applyNumberFormat="1" applyFont="1" applyBorder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42" xfId="0" applyFont="1" applyBorder="1" applyAlignment="1">
      <alignment horizontal="centerContinuous"/>
    </xf>
    <xf numFmtId="0" fontId="69" fillId="0" borderId="43" xfId="0" applyFont="1" applyBorder="1" applyAlignment="1">
      <alignment horizontal="centerContinuous"/>
    </xf>
    <xf numFmtId="0" fontId="69" fillId="0" borderId="44" xfId="0" applyFont="1" applyBorder="1" applyAlignment="1">
      <alignment horizontal="centerContinuous"/>
    </xf>
    <xf numFmtId="0" fontId="69" fillId="0" borderId="45" xfId="0" applyFont="1" applyBorder="1" applyAlignment="1">
      <alignment horizontal="right"/>
    </xf>
    <xf numFmtId="0" fontId="69" fillId="0" borderId="46" xfId="0" applyFont="1" applyBorder="1" applyAlignment="1">
      <alignment horizontal="centerContinuous"/>
    </xf>
    <xf numFmtId="0" fontId="69" fillId="0" borderId="0" xfId="0" applyFont="1" applyBorder="1" applyAlignment="1">
      <alignment horizontal="centerContinuous"/>
    </xf>
    <xf numFmtId="0" fontId="69" fillId="0" borderId="47" xfId="0" applyFont="1" applyBorder="1" applyAlignment="1">
      <alignment horizontal="centerContinuous"/>
    </xf>
    <xf numFmtId="0" fontId="69" fillId="0" borderId="48" xfId="0" applyFont="1" applyBorder="1" applyAlignment="1">
      <alignment horizontal="right"/>
    </xf>
    <xf numFmtId="0" fontId="69" fillId="0" borderId="49" xfId="0" applyFont="1" applyBorder="1" applyAlignment="1">
      <alignment horizontal="right"/>
    </xf>
    <xf numFmtId="0" fontId="69" fillId="0" borderId="40" xfId="0" applyFont="1" applyBorder="1" applyAlignment="1">
      <alignment horizontal="right"/>
    </xf>
    <xf numFmtId="0" fontId="69" fillId="0" borderId="50" xfId="0" applyFont="1" applyBorder="1" applyAlignment="1">
      <alignment horizontal="centerContinuous"/>
    </xf>
    <xf numFmtId="0" fontId="69" fillId="0" borderId="49" xfId="0" applyFont="1" applyBorder="1" applyAlignment="1">
      <alignment horizontal="centerContinuous"/>
    </xf>
    <xf numFmtId="0" fontId="69" fillId="0" borderId="51" xfId="0" applyFont="1" applyBorder="1" applyAlignment="1">
      <alignment horizontal="centerContinuous"/>
    </xf>
    <xf numFmtId="0" fontId="69" fillId="0" borderId="50" xfId="0" applyFont="1" applyBorder="1" applyAlignment="1">
      <alignment horizontal="left"/>
    </xf>
    <xf numFmtId="2" fontId="69" fillId="0" borderId="49" xfId="0" applyNumberFormat="1" applyFont="1" applyBorder="1" applyAlignment="1">
      <alignment horizontal="right"/>
    </xf>
    <xf numFmtId="171" fontId="69" fillId="0" borderId="51" xfId="0" applyNumberFormat="1" applyFont="1" applyBorder="1" applyAlignment="1">
      <alignment horizontal="right"/>
    </xf>
    <xf numFmtId="0" fontId="69" fillId="0" borderId="52" xfId="0" applyFont="1" applyBorder="1" applyAlignment="1">
      <alignment/>
    </xf>
    <xf numFmtId="0" fontId="69" fillId="0" borderId="53" xfId="0" applyFont="1" applyBorder="1" applyAlignment="1">
      <alignment/>
    </xf>
    <xf numFmtId="171" fontId="69" fillId="0" borderId="54" xfId="0" applyNumberFormat="1" applyFont="1" applyBorder="1" applyAlignment="1">
      <alignment horizontal="left"/>
    </xf>
    <xf numFmtId="0" fontId="69" fillId="0" borderId="37" xfId="0" applyFont="1" applyBorder="1" applyAlignment="1">
      <alignment/>
    </xf>
    <xf numFmtId="170" fontId="69" fillId="0" borderId="37" xfId="0" applyNumberFormat="1" applyFont="1" applyBorder="1" applyAlignment="1">
      <alignment/>
    </xf>
    <xf numFmtId="171" fontId="69" fillId="0" borderId="37" xfId="0" applyNumberFormat="1" applyFont="1" applyBorder="1" applyAlignment="1">
      <alignment/>
    </xf>
    <xf numFmtId="0" fontId="69" fillId="0" borderId="46" xfId="0" applyFont="1" applyBorder="1" applyAlignment="1">
      <alignment/>
    </xf>
    <xf numFmtId="2" fontId="69" fillId="0" borderId="0" xfId="0" applyNumberFormat="1" applyFont="1" applyAlignment="1">
      <alignment horizontal="right"/>
    </xf>
    <xf numFmtId="171" fontId="69" fillId="0" borderId="47" xfId="0" applyNumberFormat="1" applyFont="1" applyBorder="1" applyAlignment="1">
      <alignment horizontal="right"/>
    </xf>
    <xf numFmtId="2" fontId="69" fillId="0" borderId="53" xfId="0" applyNumberFormat="1" applyFont="1" applyBorder="1" applyAlignment="1">
      <alignment/>
    </xf>
    <xf numFmtId="2" fontId="69" fillId="0" borderId="54" xfId="0" applyNumberFormat="1" applyFont="1" applyBorder="1" applyAlignment="1">
      <alignment horizontal="left"/>
    </xf>
    <xf numFmtId="170" fontId="69" fillId="0" borderId="54" xfId="0" applyNumberFormat="1" applyFont="1" applyBorder="1" applyAlignment="1">
      <alignment horizontal="left"/>
    </xf>
    <xf numFmtId="170" fontId="69" fillId="0" borderId="52" xfId="0" applyNumberFormat="1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 horizontal="left"/>
    </xf>
    <xf numFmtId="170" fontId="69" fillId="0" borderId="13" xfId="0" applyNumberFormat="1" applyFont="1" applyBorder="1" applyAlignment="1">
      <alignment/>
    </xf>
    <xf numFmtId="171" fontId="69" fillId="0" borderId="13" xfId="0" applyNumberFormat="1" applyFont="1" applyBorder="1" applyAlignment="1">
      <alignment/>
    </xf>
    <xf numFmtId="0" fontId="69" fillId="0" borderId="50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7" xfId="0" applyNumberFormat="1" applyFont="1" applyBorder="1" applyAlignment="1">
      <alignment/>
    </xf>
    <xf numFmtId="9" fontId="3" fillId="0" borderId="37" xfId="53" applyFont="1" applyBorder="1" applyAlignment="1">
      <alignment/>
    </xf>
    <xf numFmtId="174" fontId="3" fillId="0" borderId="37" xfId="53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1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37" xfId="0" applyFont="1" applyBorder="1" applyAlignment="1" applyProtection="1">
      <alignment horizontal="right"/>
      <protection locked="0"/>
    </xf>
    <xf numFmtId="3" fontId="7" fillId="0" borderId="37" xfId="0" applyNumberFormat="1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/>
      <protection locked="0"/>
    </xf>
    <xf numFmtId="3" fontId="3" fillId="0" borderId="37" xfId="0" applyNumberFormat="1" applyFont="1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7" fillId="0" borderId="45" xfId="0" applyFont="1" applyBorder="1" applyAlignment="1" applyProtection="1">
      <alignment/>
      <protection locked="0"/>
    </xf>
    <xf numFmtId="3" fontId="7" fillId="0" borderId="45" xfId="0" applyNumberFormat="1" applyFont="1" applyBorder="1" applyAlignment="1" applyProtection="1">
      <alignment horizontal="right"/>
      <protection locked="0"/>
    </xf>
    <xf numFmtId="0" fontId="8" fillId="0" borderId="37" xfId="0" applyFont="1" applyBorder="1" applyAlignment="1" applyProtection="1">
      <alignment/>
      <protection locked="0"/>
    </xf>
    <xf numFmtId="174" fontId="8" fillId="0" borderId="37" xfId="53" applyNumberFormat="1" applyFont="1" applyBorder="1" applyAlignment="1" applyProtection="1">
      <alignment horizontal="right"/>
      <protection locked="0"/>
    </xf>
    <xf numFmtId="10" fontId="8" fillId="0" borderId="37" xfId="53" applyNumberFormat="1" applyFont="1" applyBorder="1" applyAlignment="1" applyProtection="1">
      <alignment horizontal="right"/>
      <protection locked="0"/>
    </xf>
    <xf numFmtId="0" fontId="70" fillId="0" borderId="0" xfId="0" applyFont="1" applyAlignment="1">
      <alignment/>
    </xf>
    <xf numFmtId="9" fontId="9" fillId="0" borderId="0" xfId="0" applyNumberFormat="1" applyFont="1" applyBorder="1" applyAlignment="1" applyProtection="1">
      <alignment horizontal="center"/>
      <protection locked="0"/>
    </xf>
    <xf numFmtId="9" fontId="9" fillId="0" borderId="0" xfId="53" applyFont="1" applyAlignment="1" applyProtection="1">
      <alignment horizontal="center"/>
      <protection locked="0"/>
    </xf>
    <xf numFmtId="9" fontId="9" fillId="0" borderId="0" xfId="53" applyNumberFormat="1" applyFont="1" applyAlignment="1" applyProtection="1">
      <alignment horizontal="center"/>
      <protection locked="0"/>
    </xf>
    <xf numFmtId="0" fontId="71" fillId="0" borderId="0" xfId="0" applyFont="1" applyAlignment="1" applyProtection="1">
      <alignment/>
      <protection locked="0"/>
    </xf>
    <xf numFmtId="0" fontId="71" fillId="0" borderId="0" xfId="0" applyFont="1" applyAlignment="1">
      <alignment/>
    </xf>
    <xf numFmtId="170" fontId="58" fillId="0" borderId="55" xfId="0" applyNumberFormat="1" applyFont="1" applyBorder="1" applyAlignment="1">
      <alignment horizontal="center" vertical="center" wrapText="1"/>
    </xf>
    <xf numFmtId="170" fontId="58" fillId="0" borderId="56" xfId="0" applyNumberFormat="1" applyFont="1" applyBorder="1" applyAlignment="1">
      <alignment horizontal="center" vertical="center" wrapText="1"/>
    </xf>
    <xf numFmtId="170" fontId="59" fillId="0" borderId="20" xfId="0" applyNumberFormat="1" applyFont="1" applyBorder="1" applyAlignment="1">
      <alignment horizontal="center" vertical="center" wrapText="1"/>
    </xf>
    <xf numFmtId="0" fontId="58" fillId="0" borderId="37" xfId="0" applyFont="1" applyBorder="1" applyAlignment="1">
      <alignment vertical="center"/>
    </xf>
    <xf numFmtId="9" fontId="58" fillId="0" borderId="37" xfId="0" applyNumberFormat="1" applyFont="1" applyBorder="1" applyAlignment="1">
      <alignment horizontal="right" vertical="center"/>
    </xf>
    <xf numFmtId="3" fontId="58" fillId="0" borderId="37" xfId="0" applyNumberFormat="1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10" fontId="58" fillId="0" borderId="29" xfId="0" applyNumberFormat="1" applyFont="1" applyBorder="1" applyAlignment="1">
      <alignment horizontal="center" vertical="center"/>
    </xf>
    <xf numFmtId="10" fontId="58" fillId="0" borderId="31" xfId="0" applyNumberFormat="1" applyFont="1" applyBorder="1" applyAlignment="1">
      <alignment horizontal="center" vertical="center"/>
    </xf>
    <xf numFmtId="2" fontId="58" fillId="0" borderId="55" xfId="0" applyNumberFormat="1" applyFont="1" applyBorder="1" applyAlignment="1">
      <alignment horizontal="center" vertical="center"/>
    </xf>
    <xf numFmtId="2" fontId="58" fillId="0" borderId="14" xfId="0" applyNumberFormat="1" applyFont="1" applyBorder="1" applyAlignment="1">
      <alignment horizontal="center" vertical="center"/>
    </xf>
    <xf numFmtId="170" fontId="58" fillId="0" borderId="29" xfId="0" applyNumberFormat="1" applyFont="1" applyBorder="1" applyAlignment="1">
      <alignment horizontal="center" vertical="center"/>
    </xf>
    <xf numFmtId="170" fontId="58" fillId="0" borderId="57" xfId="0" applyNumberFormat="1" applyFont="1" applyBorder="1" applyAlignment="1">
      <alignment horizontal="right" vertical="center"/>
    </xf>
    <xf numFmtId="170" fontId="59" fillId="0" borderId="20" xfId="0" applyNumberFormat="1" applyFont="1" applyBorder="1" applyAlignment="1">
      <alignment horizontal="center" vertical="center"/>
    </xf>
    <xf numFmtId="174" fontId="58" fillId="0" borderId="14" xfId="0" applyNumberFormat="1" applyFont="1" applyBorder="1" applyAlignment="1">
      <alignment horizontal="right" vertical="center" wrapText="1"/>
    </xf>
    <xf numFmtId="0" fontId="58" fillId="0" borderId="37" xfId="0" applyFont="1" applyBorder="1" applyAlignment="1">
      <alignment vertical="center" wrapText="1"/>
    </xf>
    <xf numFmtId="0" fontId="58" fillId="0" borderId="37" xfId="0" applyFont="1" applyBorder="1" applyAlignment="1">
      <alignment horizontal="right" vertical="center" wrapText="1"/>
    </xf>
    <xf numFmtId="174" fontId="58" fillId="0" borderId="37" xfId="0" applyNumberFormat="1" applyFont="1" applyBorder="1" applyAlignment="1">
      <alignment horizontal="right" vertical="center" wrapText="1"/>
    </xf>
    <xf numFmtId="0" fontId="59" fillId="0" borderId="37" xfId="0" applyFont="1" applyBorder="1" applyAlignment="1">
      <alignment horizontal="right" vertical="center" wrapText="1"/>
    </xf>
    <xf numFmtId="174" fontId="58" fillId="0" borderId="0" xfId="0" applyNumberFormat="1" applyFont="1" applyAlignment="1">
      <alignment horizontal="right" vertical="center"/>
    </xf>
    <xf numFmtId="174" fontId="58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10" fillId="0" borderId="37" xfId="0" applyFont="1" applyBorder="1" applyAlignment="1">
      <alignment/>
    </xf>
    <xf numFmtId="170" fontId="2" fillId="0" borderId="37" xfId="0" applyNumberFormat="1" applyFont="1" applyBorder="1" applyAlignment="1">
      <alignment/>
    </xf>
    <xf numFmtId="174" fontId="2" fillId="0" borderId="37" xfId="53" applyNumberFormat="1" applyFont="1" applyBorder="1" applyAlignment="1">
      <alignment/>
    </xf>
    <xf numFmtId="0" fontId="11" fillId="0" borderId="0" xfId="0" applyFont="1" applyAlignment="1">
      <alignment/>
    </xf>
    <xf numFmtId="3" fontId="58" fillId="0" borderId="14" xfId="0" applyNumberFormat="1" applyFont="1" applyBorder="1" applyAlignment="1">
      <alignment horizontal="right" vertical="center" wrapText="1"/>
    </xf>
    <xf numFmtId="0" fontId="58" fillId="0" borderId="5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right" vertical="center" wrapText="1"/>
    </xf>
    <xf numFmtId="9" fontId="74" fillId="0" borderId="37" xfId="0" applyNumberFormat="1" applyFont="1" applyBorder="1" applyAlignment="1">
      <alignment horizontal="right" vertical="center" wrapText="1"/>
    </xf>
    <xf numFmtId="0" fontId="61" fillId="0" borderId="37" xfId="0" applyFont="1" applyBorder="1" applyAlignment="1">
      <alignment vertical="center" wrapText="1"/>
    </xf>
    <xf numFmtId="0" fontId="59" fillId="0" borderId="37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0" fontId="61" fillId="0" borderId="37" xfId="0" applyFont="1" applyBorder="1" applyAlignment="1">
      <alignment vertical="center"/>
    </xf>
    <xf numFmtId="3" fontId="63" fillId="0" borderId="37" xfId="0" applyNumberFormat="1" applyFont="1" applyBorder="1" applyAlignment="1">
      <alignment horizontal="right" vertical="center" wrapText="1"/>
    </xf>
    <xf numFmtId="3" fontId="58" fillId="0" borderId="37" xfId="0" applyNumberFormat="1" applyFont="1" applyBorder="1" applyAlignment="1">
      <alignment horizontal="center" vertical="center"/>
    </xf>
    <xf numFmtId="3" fontId="71" fillId="0" borderId="0" xfId="0" applyNumberFormat="1" applyFont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3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0" fontId="63" fillId="0" borderId="43" xfId="0" applyFont="1" applyBorder="1" applyAlignment="1">
      <alignment vertical="center"/>
    </xf>
    <xf numFmtId="3" fontId="63" fillId="0" borderId="43" xfId="0" applyNumberFormat="1" applyFont="1" applyBorder="1" applyAlignment="1">
      <alignment horizontal="right" vertical="center"/>
    </xf>
    <xf numFmtId="3" fontId="63" fillId="0" borderId="44" xfId="0" applyNumberFormat="1" applyFont="1" applyBorder="1" applyAlignment="1">
      <alignment horizontal="right" vertical="center"/>
    </xf>
    <xf numFmtId="0" fontId="63" fillId="0" borderId="50" xfId="0" applyFont="1" applyBorder="1" applyAlignment="1">
      <alignment vertical="center"/>
    </xf>
    <xf numFmtId="0" fontId="0" fillId="0" borderId="49" xfId="0" applyBorder="1" applyAlignment="1">
      <alignment/>
    </xf>
    <xf numFmtId="0" fontId="63" fillId="0" borderId="49" xfId="0" applyFont="1" applyBorder="1" applyAlignment="1">
      <alignment vertical="center"/>
    </xf>
    <xf numFmtId="3" fontId="63" fillId="0" borderId="49" xfId="0" applyNumberFormat="1" applyFont="1" applyBorder="1" applyAlignment="1">
      <alignment horizontal="right" vertical="center"/>
    </xf>
    <xf numFmtId="3" fontId="63" fillId="0" borderId="51" xfId="0" applyNumberFormat="1" applyFont="1" applyBorder="1" applyAlignment="1">
      <alignment horizontal="right" vertical="center"/>
    </xf>
    <xf numFmtId="0" fontId="63" fillId="0" borderId="43" xfId="0" applyFont="1" applyBorder="1" applyAlignment="1">
      <alignment horizontal="left" vertical="center"/>
    </xf>
    <xf numFmtId="0" fontId="63" fillId="0" borderId="49" xfId="0" applyFont="1" applyBorder="1" applyAlignment="1">
      <alignment horizontal="left" vertical="center"/>
    </xf>
    <xf numFmtId="3" fontId="71" fillId="0" borderId="49" xfId="0" applyNumberFormat="1" applyFont="1" applyBorder="1" applyAlignment="1">
      <alignment horizontal="right" vertical="center"/>
    </xf>
    <xf numFmtId="3" fontId="71" fillId="0" borderId="51" xfId="0" applyNumberFormat="1" applyFont="1" applyBorder="1" applyAlignment="1">
      <alignment horizontal="right" vertical="center"/>
    </xf>
    <xf numFmtId="0" fontId="71" fillId="0" borderId="37" xfId="0" applyFont="1" applyBorder="1" applyAlignment="1">
      <alignment vertical="center"/>
    </xf>
    <xf numFmtId="3" fontId="74" fillId="0" borderId="37" xfId="0" applyNumberFormat="1" applyFont="1" applyBorder="1" applyAlignment="1">
      <alignment horizontal="right" vertical="center"/>
    </xf>
    <xf numFmtId="3" fontId="71" fillId="0" borderId="37" xfId="0" applyNumberFormat="1" applyFont="1" applyBorder="1" applyAlignment="1">
      <alignment horizontal="right" vertical="center"/>
    </xf>
    <xf numFmtId="0" fontId="71" fillId="0" borderId="37" xfId="0" applyFont="1" applyBorder="1" applyAlignment="1">
      <alignment vertical="center" wrapText="1"/>
    </xf>
    <xf numFmtId="3" fontId="71" fillId="0" borderId="37" xfId="0" applyNumberFormat="1" applyFont="1" applyBorder="1" applyAlignment="1">
      <alignment horizontal="right" vertical="center" wrapText="1"/>
    </xf>
    <xf numFmtId="3" fontId="74" fillId="0" borderId="37" xfId="0" applyNumberFormat="1" applyFont="1" applyBorder="1" applyAlignment="1">
      <alignment horizontal="right" vertical="center" wrapText="1"/>
    </xf>
    <xf numFmtId="9" fontId="74" fillId="0" borderId="37" xfId="0" applyNumberFormat="1" applyFont="1" applyBorder="1" applyAlignment="1">
      <alignment horizontal="center" vertical="center" wrapText="1"/>
    </xf>
    <xf numFmtId="0" fontId="63" fillId="33" borderId="37" xfId="47" applyNumberFormat="1" applyFont="1" applyFill="1" applyBorder="1" applyAlignment="1">
      <alignment horizontal="left"/>
    </xf>
    <xf numFmtId="177" fontId="63" fillId="33" borderId="37" xfId="47" applyNumberFormat="1" applyFont="1" applyFill="1" applyBorder="1" applyAlignment="1">
      <alignment horizontal="right"/>
    </xf>
    <xf numFmtId="177" fontId="2" fillId="34" borderId="37" xfId="0" applyNumberFormat="1" applyFont="1" applyFill="1" applyBorder="1" applyAlignment="1">
      <alignment/>
    </xf>
    <xf numFmtId="0" fontId="2" fillId="34" borderId="37" xfId="0" applyFont="1" applyFill="1" applyBorder="1" applyAlignment="1">
      <alignment/>
    </xf>
    <xf numFmtId="177" fontId="63" fillId="34" borderId="37" xfId="47" applyNumberFormat="1" applyFont="1" applyFill="1" applyBorder="1" applyAlignment="1">
      <alignment horizontal="right"/>
    </xf>
    <xf numFmtId="0" fontId="64" fillId="34" borderId="37" xfId="47" applyNumberFormat="1" applyFont="1" applyFill="1" applyBorder="1" applyAlignment="1">
      <alignment/>
    </xf>
    <xf numFmtId="177" fontId="64" fillId="34" borderId="37" xfId="47" applyNumberFormat="1" applyFont="1" applyFill="1" applyBorder="1" applyAlignment="1">
      <alignment horizontal="right"/>
    </xf>
    <xf numFmtId="177" fontId="64" fillId="0" borderId="37" xfId="47" applyNumberFormat="1" applyFont="1" applyFill="1" applyBorder="1" applyAlignment="1">
      <alignment horizontal="right"/>
    </xf>
    <xf numFmtId="177" fontId="10" fillId="0" borderId="37" xfId="0" applyNumberFormat="1" applyFont="1" applyFill="1" applyBorder="1" applyAlignment="1">
      <alignment/>
    </xf>
    <xf numFmtId="0" fontId="9" fillId="0" borderId="37" xfId="0" applyFont="1" applyBorder="1" applyAlignment="1">
      <alignment/>
    </xf>
    <xf numFmtId="174" fontId="9" fillId="0" borderId="37" xfId="53" applyNumberFormat="1" applyFont="1" applyBorder="1" applyAlignment="1">
      <alignment/>
    </xf>
    <xf numFmtId="174" fontId="12" fillId="0" borderId="37" xfId="53" applyNumberFormat="1" applyFont="1" applyBorder="1" applyAlignment="1">
      <alignment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37" xfId="0" applyNumberFormat="1" applyFont="1" applyBorder="1" applyAlignment="1">
      <alignment/>
    </xf>
    <xf numFmtId="175" fontId="63" fillId="0" borderId="37" xfId="0" applyNumberFormat="1" applyFont="1" applyFill="1" applyBorder="1" applyAlignment="1">
      <alignment/>
    </xf>
    <xf numFmtId="175" fontId="2" fillId="0" borderId="39" xfId="0" applyNumberFormat="1" applyFont="1" applyBorder="1" applyAlignment="1">
      <alignment/>
    </xf>
    <xf numFmtId="175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37" xfId="0" applyNumberFormat="1" applyFont="1" applyBorder="1" applyAlignment="1">
      <alignment/>
    </xf>
    <xf numFmtId="1" fontId="64" fillId="34" borderId="37" xfId="47" applyNumberFormat="1" applyFont="1" applyFill="1" applyBorder="1" applyAlignment="1">
      <alignment horizontal="right" vertical="center" wrapText="1"/>
    </xf>
    <xf numFmtId="1" fontId="10" fillId="34" borderId="37" xfId="0" applyNumberFormat="1" applyFont="1" applyFill="1" applyBorder="1" applyAlignment="1">
      <alignment horizontal="right" vertical="center"/>
    </xf>
    <xf numFmtId="0" fontId="63" fillId="0" borderId="0" xfId="0" applyFont="1" applyAlignment="1">
      <alignment/>
    </xf>
    <xf numFmtId="3" fontId="64" fillId="0" borderId="37" xfId="47" applyNumberFormat="1" applyFont="1" applyBorder="1" applyAlignment="1">
      <alignment horizontal="right"/>
    </xf>
    <xf numFmtId="3" fontId="10" fillId="0" borderId="37" xfId="0" applyNumberFormat="1" applyFont="1" applyBorder="1" applyAlignment="1">
      <alignment/>
    </xf>
    <xf numFmtId="175" fontId="10" fillId="0" borderId="37" xfId="0" applyNumberFormat="1" applyFont="1" applyBorder="1" applyAlignment="1">
      <alignment/>
    </xf>
    <xf numFmtId="0" fontId="64" fillId="0" borderId="0" xfId="0" applyFont="1" applyAlignment="1">
      <alignment/>
    </xf>
    <xf numFmtId="0" fontId="58" fillId="0" borderId="5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3" fillId="0" borderId="42" xfId="0" applyFont="1" applyBorder="1" applyAlignment="1">
      <alignment vertical="center"/>
    </xf>
    <xf numFmtId="0" fontId="63" fillId="0" borderId="43" xfId="0" applyFont="1" applyBorder="1" applyAlignment="1">
      <alignment vertical="center"/>
    </xf>
    <xf numFmtId="0" fontId="63" fillId="0" borderId="50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63" fillId="0" borderId="50" xfId="0" applyFont="1" applyBorder="1" applyAlignment="1">
      <alignment vertical="center" readingOrder="1"/>
    </xf>
    <xf numFmtId="0" fontId="63" fillId="0" borderId="49" xfId="0" applyFont="1" applyBorder="1" applyAlignment="1">
      <alignment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9.140625" style="0" customWidth="1"/>
    <col min="2" max="2" width="9.8515625" style="0" customWidth="1"/>
    <col min="3" max="3" width="9.140625" style="0" customWidth="1"/>
    <col min="4" max="4" width="2.8515625" style="0" customWidth="1"/>
    <col min="5" max="5" width="9.140625" style="0" customWidth="1"/>
    <col min="6" max="6" width="15.28125" style="0" customWidth="1"/>
    <col min="7" max="16384" width="9.140625" style="0" customWidth="1"/>
  </cols>
  <sheetData>
    <row r="2" ht="15.75" thickBot="1">
      <c r="B2" s="94" t="s">
        <v>0</v>
      </c>
    </row>
    <row r="3" spans="2:10" ht="13.5" customHeight="1">
      <c r="B3" s="1"/>
      <c r="C3" s="281" t="s">
        <v>1</v>
      </c>
      <c r="D3" s="282"/>
      <c r="E3" s="283"/>
      <c r="F3" s="3" t="s">
        <v>2</v>
      </c>
      <c r="G3" s="281" t="s">
        <v>3</v>
      </c>
      <c r="H3" s="283"/>
      <c r="I3" s="281" t="s">
        <v>4</v>
      </c>
      <c r="J3" s="283"/>
    </row>
    <row r="4" spans="2:10" ht="13.5" customHeight="1" thickBot="1">
      <c r="B4" s="1"/>
      <c r="C4" s="5" t="s">
        <v>5</v>
      </c>
      <c r="D4" s="6"/>
      <c r="E4" s="7" t="s">
        <v>6</v>
      </c>
      <c r="F4" s="7" t="s">
        <v>7</v>
      </c>
      <c r="G4" s="6" t="s">
        <v>8</v>
      </c>
      <c r="H4" s="7" t="s">
        <v>9</v>
      </c>
      <c r="I4" s="6" t="s">
        <v>8</v>
      </c>
      <c r="J4" s="7" t="s">
        <v>9</v>
      </c>
    </row>
    <row r="5" spans="2:10" ht="15.75" thickTop="1">
      <c r="B5" s="8" t="s">
        <v>10</v>
      </c>
      <c r="C5" s="9">
        <v>35551</v>
      </c>
      <c r="D5" s="2"/>
      <c r="E5" s="9">
        <v>36495</v>
      </c>
      <c r="F5" s="2">
        <v>34738</v>
      </c>
      <c r="G5" s="10">
        <v>4.12</v>
      </c>
      <c r="H5" s="10">
        <v>70.13</v>
      </c>
      <c r="I5" s="10">
        <v>0.2</v>
      </c>
      <c r="J5" s="11">
        <v>0.61</v>
      </c>
    </row>
    <row r="6" spans="2:10" ht="15">
      <c r="B6" s="12"/>
      <c r="C6" s="9">
        <v>36495</v>
      </c>
      <c r="D6" s="2"/>
      <c r="E6" s="2" t="s">
        <v>11</v>
      </c>
      <c r="F6" s="13">
        <v>-31442</v>
      </c>
      <c r="G6" s="14">
        <v>-0.85</v>
      </c>
      <c r="H6" s="14">
        <v>-0.85</v>
      </c>
      <c r="I6" s="10">
        <v>-0.1</v>
      </c>
      <c r="J6" s="11">
        <v>-0.1</v>
      </c>
    </row>
    <row r="7" spans="2:10" ht="15.75" thickBot="1">
      <c r="B7" s="15" t="s">
        <v>12</v>
      </c>
      <c r="C7" s="16">
        <v>35551</v>
      </c>
      <c r="D7" s="17"/>
      <c r="E7" s="17" t="s">
        <v>11</v>
      </c>
      <c r="F7" s="17">
        <v>3296</v>
      </c>
      <c r="G7" s="18">
        <v>0.91</v>
      </c>
      <c r="H7" s="18">
        <v>9.38</v>
      </c>
      <c r="I7" s="18">
        <v>0.11</v>
      </c>
      <c r="J7" s="19">
        <v>0.45</v>
      </c>
    </row>
    <row r="8" spans="2:10" ht="15.75" thickTop="1">
      <c r="B8" s="20" t="s">
        <v>13</v>
      </c>
      <c r="C8" s="9">
        <v>34304</v>
      </c>
      <c r="D8" s="2"/>
      <c r="E8" s="9">
        <v>35186</v>
      </c>
      <c r="F8" s="2">
        <v>8307</v>
      </c>
      <c r="G8" s="10">
        <v>1.52</v>
      </c>
      <c r="H8" s="10">
        <v>8.38</v>
      </c>
      <c r="I8" s="10">
        <v>0.22</v>
      </c>
      <c r="J8" s="11">
        <v>0.62</v>
      </c>
    </row>
    <row r="9" spans="2:10" ht="15">
      <c r="B9" s="20" t="s">
        <v>14</v>
      </c>
      <c r="C9" s="9">
        <v>35186</v>
      </c>
      <c r="D9" s="2"/>
      <c r="E9" s="9">
        <v>35339</v>
      </c>
      <c r="F9" s="13">
        <v>-5667</v>
      </c>
      <c r="G9" s="14">
        <v>-0.93</v>
      </c>
      <c r="H9" s="14">
        <v>-0.67</v>
      </c>
      <c r="I9" s="10">
        <v>0.18</v>
      </c>
      <c r="J9" s="11">
        <v>0.07</v>
      </c>
    </row>
    <row r="10" spans="2:10" ht="15">
      <c r="B10" s="12"/>
      <c r="C10" s="9">
        <v>35339</v>
      </c>
      <c r="D10" s="2"/>
      <c r="E10" s="9">
        <v>36220</v>
      </c>
      <c r="F10" s="2">
        <v>152077</v>
      </c>
      <c r="G10" s="10">
        <v>4.25</v>
      </c>
      <c r="H10" s="21">
        <v>0.05367</v>
      </c>
      <c r="I10" s="10">
        <v>0.31</v>
      </c>
      <c r="J10" s="11">
        <v>0.92</v>
      </c>
    </row>
    <row r="11" spans="2:10" ht="15">
      <c r="B11" s="12"/>
      <c r="C11" s="9">
        <v>36220</v>
      </c>
      <c r="D11" s="2"/>
      <c r="E11" s="9">
        <v>36404</v>
      </c>
      <c r="F11" s="13">
        <v>-79345</v>
      </c>
      <c r="G11" s="14">
        <v>-0.76</v>
      </c>
      <c r="H11" s="14">
        <v>-0.51</v>
      </c>
      <c r="I11" s="10">
        <v>0</v>
      </c>
      <c r="J11" s="11">
        <v>0</v>
      </c>
    </row>
    <row r="12" spans="2:10" ht="15">
      <c r="B12" s="12"/>
      <c r="C12" s="9">
        <v>36404</v>
      </c>
      <c r="D12" s="2"/>
      <c r="E12" s="9">
        <v>36495</v>
      </c>
      <c r="F12" s="2">
        <v>105434</v>
      </c>
      <c r="G12" s="10">
        <v>23.25</v>
      </c>
      <c r="H12" s="10">
        <v>1.4</v>
      </c>
      <c r="I12" s="10">
        <v>0.32</v>
      </c>
      <c r="J12" s="11">
        <v>0.08</v>
      </c>
    </row>
    <row r="13" spans="2:10" ht="15">
      <c r="B13" s="12"/>
      <c r="C13" s="9">
        <v>36495</v>
      </c>
      <c r="D13" s="2"/>
      <c r="E13" s="2" t="s">
        <v>11</v>
      </c>
      <c r="F13" s="13">
        <v>-140811</v>
      </c>
      <c r="G13" s="14">
        <v>-0.62</v>
      </c>
      <c r="H13" s="14">
        <v>-0.64</v>
      </c>
      <c r="I13" s="10">
        <v>-0.1</v>
      </c>
      <c r="J13" s="11">
        <v>-0.1</v>
      </c>
    </row>
    <row r="14" spans="2:10" ht="15.75" thickBot="1">
      <c r="B14" s="15" t="s">
        <v>12</v>
      </c>
      <c r="C14" s="16">
        <v>34304</v>
      </c>
      <c r="D14" s="17"/>
      <c r="E14" s="17" t="s">
        <v>11</v>
      </c>
      <c r="F14" s="17">
        <v>39994</v>
      </c>
      <c r="G14" s="18">
        <v>0.83</v>
      </c>
      <c r="H14" s="93">
        <v>0.0715</v>
      </c>
      <c r="I14" s="18">
        <v>0.18</v>
      </c>
      <c r="J14" s="19">
        <v>2.23</v>
      </c>
    </row>
    <row r="15" spans="2:10" ht="15.75" thickTop="1">
      <c r="B15" s="20" t="s">
        <v>15</v>
      </c>
      <c r="C15" s="9">
        <v>31472</v>
      </c>
      <c r="D15" s="2"/>
      <c r="E15" s="9">
        <v>36495</v>
      </c>
      <c r="F15" s="2">
        <v>611722</v>
      </c>
      <c r="G15" s="10">
        <v>0.58</v>
      </c>
      <c r="H15" s="21">
        <v>0.55</v>
      </c>
      <c r="I15" s="10">
        <v>0.16</v>
      </c>
      <c r="J15" s="11">
        <v>7.12</v>
      </c>
    </row>
    <row r="16" spans="2:10" ht="15">
      <c r="B16" s="12"/>
      <c r="C16" s="9">
        <v>36495</v>
      </c>
      <c r="D16" s="2"/>
      <c r="E16" s="2" t="s">
        <v>11</v>
      </c>
      <c r="F16" s="13">
        <v>-396688</v>
      </c>
      <c r="G16" s="14">
        <v>-0.63</v>
      </c>
      <c r="H16" s="14">
        <v>-0.64</v>
      </c>
      <c r="I16" s="10">
        <v>-0.1</v>
      </c>
      <c r="J16" s="11">
        <v>-0.1</v>
      </c>
    </row>
    <row r="17" spans="2:10" ht="15.75" thickBot="1">
      <c r="B17" s="15" t="s">
        <v>12</v>
      </c>
      <c r="C17" s="16">
        <v>31472</v>
      </c>
      <c r="D17" s="17"/>
      <c r="E17" s="17" t="s">
        <v>11</v>
      </c>
      <c r="F17" s="17">
        <v>215035</v>
      </c>
      <c r="G17" s="18">
        <v>0.43</v>
      </c>
      <c r="H17" s="18">
        <v>198.16</v>
      </c>
      <c r="I17" s="18">
        <v>0.14</v>
      </c>
      <c r="J17" s="19">
        <v>6.3</v>
      </c>
    </row>
    <row r="18" spans="2:10" ht="15.75" thickTop="1">
      <c r="B18" s="20" t="s">
        <v>16</v>
      </c>
      <c r="C18" s="9">
        <v>36465</v>
      </c>
      <c r="D18" s="2"/>
      <c r="E18" s="2" t="s">
        <v>17</v>
      </c>
      <c r="F18" s="2">
        <v>34920</v>
      </c>
      <c r="G18" s="10">
        <v>5.81522</v>
      </c>
      <c r="H18" s="10">
        <v>9.75</v>
      </c>
      <c r="I18" s="10">
        <v>0.92</v>
      </c>
      <c r="J18" s="11">
        <v>0.2</v>
      </c>
    </row>
    <row r="19" spans="2:10" ht="15">
      <c r="B19" s="12"/>
      <c r="C19" s="2" t="s">
        <v>17</v>
      </c>
      <c r="D19" s="2"/>
      <c r="E19" s="2" t="s">
        <v>11</v>
      </c>
      <c r="F19" s="13">
        <v>-35305</v>
      </c>
      <c r="G19" s="14">
        <v>-0.95</v>
      </c>
      <c r="H19" s="14">
        <v>-0.92</v>
      </c>
      <c r="I19" s="10">
        <v>-0.31</v>
      </c>
      <c r="J19" s="11">
        <v>-0.27</v>
      </c>
    </row>
    <row r="20" spans="2:10" ht="15.75" thickBot="1">
      <c r="B20" s="15" t="s">
        <v>12</v>
      </c>
      <c r="C20" s="16">
        <v>36465</v>
      </c>
      <c r="D20" s="17"/>
      <c r="E20" s="17" t="s">
        <v>11</v>
      </c>
      <c r="F20" s="22">
        <v>-386</v>
      </c>
      <c r="G20" s="23">
        <v>-0.1</v>
      </c>
      <c r="H20" s="23">
        <v>-0.11</v>
      </c>
      <c r="I20" s="18">
        <v>-0.11</v>
      </c>
      <c r="J20" s="19">
        <v>-0.13</v>
      </c>
    </row>
    <row r="21" ht="15.75" thickTop="1"/>
  </sheetData>
  <sheetProtection/>
  <mergeCells count="3">
    <mergeCell ref="C3:E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9.140625" style="0" customWidth="1"/>
    <col min="2" max="2" width="22.7109375" style="0" customWidth="1"/>
    <col min="3" max="3" width="15.57421875" style="0" bestFit="1" customWidth="1"/>
    <col min="4" max="4" width="7.57421875" style="0" bestFit="1" customWidth="1"/>
    <col min="5" max="6" width="9.140625" style="0" customWidth="1"/>
    <col min="7" max="7" width="9.57421875" style="0" bestFit="1" customWidth="1"/>
    <col min="8" max="16384" width="9.140625" style="0" customWidth="1"/>
  </cols>
  <sheetData>
    <row r="2" ht="16.5" thickBot="1">
      <c r="B2" s="198" t="s">
        <v>130</v>
      </c>
    </row>
    <row r="3" spans="2:7" ht="15.75" thickBot="1">
      <c r="B3" s="65"/>
      <c r="C3" s="66" t="s">
        <v>131</v>
      </c>
      <c r="D3" s="288" t="s">
        <v>132</v>
      </c>
      <c r="E3" s="289"/>
      <c r="F3" s="288" t="s">
        <v>133</v>
      </c>
      <c r="G3" s="289"/>
    </row>
    <row r="4" spans="2:7" ht="15.75" thickBot="1">
      <c r="B4" s="43"/>
      <c r="C4" s="67" t="s">
        <v>134</v>
      </c>
      <c r="D4" s="67" t="s">
        <v>135</v>
      </c>
      <c r="E4" s="68" t="s">
        <v>136</v>
      </c>
      <c r="F4" s="67" t="s">
        <v>135</v>
      </c>
      <c r="G4" s="67" t="s">
        <v>136</v>
      </c>
    </row>
    <row r="5" spans="2:7" ht="15.75" thickBot="1">
      <c r="B5" s="69" t="s">
        <v>117</v>
      </c>
      <c r="C5" s="70">
        <v>79</v>
      </c>
      <c r="D5" s="71">
        <v>0.05</v>
      </c>
      <c r="E5" s="199">
        <v>0.0049</v>
      </c>
      <c r="F5" s="203">
        <v>3.9</v>
      </c>
      <c r="G5" s="201">
        <v>0.39</v>
      </c>
    </row>
    <row r="6" spans="2:7" ht="15.75" thickBot="1">
      <c r="B6" s="69" t="s">
        <v>118</v>
      </c>
      <c r="C6" s="70">
        <v>37</v>
      </c>
      <c r="D6" s="71">
        <v>0.35</v>
      </c>
      <c r="E6" s="199">
        <v>0.0342</v>
      </c>
      <c r="F6" s="203">
        <v>13</v>
      </c>
      <c r="G6" s="201">
        <v>1.27</v>
      </c>
    </row>
    <row r="7" spans="2:7" ht="15.75" thickBot="1">
      <c r="B7" s="69" t="s">
        <v>119</v>
      </c>
      <c r="C7" s="70">
        <v>15</v>
      </c>
      <c r="D7" s="71">
        <v>0.35</v>
      </c>
      <c r="E7" s="199">
        <v>0.3415</v>
      </c>
      <c r="F7" s="203">
        <v>5.3</v>
      </c>
      <c r="G7" s="201">
        <v>5.16</v>
      </c>
    </row>
    <row r="8" spans="2:7" ht="15.75" thickBot="1">
      <c r="B8" s="69" t="s">
        <v>120</v>
      </c>
      <c r="C8" s="70">
        <v>3</v>
      </c>
      <c r="D8" s="71">
        <v>0.25</v>
      </c>
      <c r="E8" s="199">
        <v>0.1851</v>
      </c>
      <c r="F8" s="203">
        <v>0.8</v>
      </c>
      <c r="G8" s="201">
        <v>0.56</v>
      </c>
    </row>
    <row r="9" spans="2:7" ht="15.75" thickBot="1">
      <c r="B9" s="72" t="s">
        <v>137</v>
      </c>
      <c r="C9" s="73">
        <v>0</v>
      </c>
      <c r="D9" s="74">
        <v>0</v>
      </c>
      <c r="E9" s="200">
        <v>0.4343</v>
      </c>
      <c r="F9" s="204"/>
      <c r="G9" s="202">
        <v>0</v>
      </c>
    </row>
    <row r="10" spans="2:7" ht="15.75" thickBot="1">
      <c r="B10" s="75"/>
      <c r="C10" s="76"/>
      <c r="D10" s="76"/>
      <c r="E10" s="77"/>
      <c r="F10" s="205">
        <f>SUM(F5:F9)</f>
        <v>23</v>
      </c>
      <c r="G10" s="78">
        <f>SUM(G5:G9)</f>
        <v>7.380000000000001</v>
      </c>
    </row>
    <row r="11" ht="15.75" thickTop="1"/>
  </sheetData>
  <sheetProtection/>
  <mergeCells count="2"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7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2" width="9.140625" style="0" customWidth="1"/>
    <col min="3" max="12" width="7.8515625" style="0" customWidth="1"/>
    <col min="13" max="16384" width="9.140625" style="0" customWidth="1"/>
  </cols>
  <sheetData>
    <row r="2" ht="15">
      <c r="B2" s="94" t="s">
        <v>138</v>
      </c>
    </row>
    <row r="3" spans="2:12" ht="15">
      <c r="B3" s="45"/>
      <c r="C3" s="210">
        <v>2000</v>
      </c>
      <c r="D3" s="210">
        <v>2001</v>
      </c>
      <c r="E3" s="210">
        <v>2002</v>
      </c>
      <c r="F3" s="210">
        <v>2003</v>
      </c>
      <c r="G3" s="210">
        <v>2004</v>
      </c>
      <c r="H3" s="210">
        <v>2005</v>
      </c>
      <c r="I3" s="210">
        <v>2006</v>
      </c>
      <c r="J3" s="210">
        <v>2007</v>
      </c>
      <c r="K3" s="210">
        <v>2008</v>
      </c>
      <c r="L3" s="210">
        <v>2.009</v>
      </c>
    </row>
    <row r="4" spans="2:12" ht="15">
      <c r="B4" s="207" t="s">
        <v>54</v>
      </c>
      <c r="C4" s="208">
        <v>143</v>
      </c>
      <c r="D4" s="208">
        <v>286</v>
      </c>
      <c r="E4" s="208">
        <v>236</v>
      </c>
      <c r="F4" s="208">
        <v>-601</v>
      </c>
      <c r="G4" s="208">
        <v>-3071</v>
      </c>
      <c r="H4" s="208">
        <v>-5239</v>
      </c>
      <c r="I4" s="208">
        <v>-6787</v>
      </c>
      <c r="J4" s="208">
        <v>-7005</v>
      </c>
      <c r="K4" s="208">
        <v>-6610</v>
      </c>
      <c r="L4" s="208">
        <v>-6469</v>
      </c>
    </row>
    <row r="5" spans="2:12" ht="15">
      <c r="B5" s="207" t="s">
        <v>101</v>
      </c>
      <c r="C5" s="208">
        <v>-964</v>
      </c>
      <c r="D5" s="208">
        <v>-1089</v>
      </c>
      <c r="E5" s="208">
        <v>-1106</v>
      </c>
      <c r="F5" s="208">
        <v>-945</v>
      </c>
      <c r="G5" s="208">
        <v>-679</v>
      </c>
      <c r="H5" s="208">
        <v>-520</v>
      </c>
      <c r="I5" s="208">
        <v>-259</v>
      </c>
      <c r="J5" s="208">
        <v>132</v>
      </c>
      <c r="K5" s="208">
        <v>642</v>
      </c>
      <c r="L5" s="208">
        <v>1230</v>
      </c>
    </row>
    <row r="6" spans="2:12" ht="15">
      <c r="B6" s="207" t="s">
        <v>102</v>
      </c>
      <c r="C6" s="209">
        <v>0.009</v>
      </c>
      <c r="D6" s="209">
        <v>0.009</v>
      </c>
      <c r="E6" s="209">
        <v>0.009</v>
      </c>
      <c r="F6" s="209">
        <v>0.009</v>
      </c>
      <c r="G6" s="209">
        <v>0.009</v>
      </c>
      <c r="H6" s="209">
        <v>0.004</v>
      </c>
      <c r="I6" s="209">
        <v>-0.001</v>
      </c>
      <c r="J6" s="209">
        <v>-0.005</v>
      </c>
      <c r="K6" s="209">
        <v>-0.01</v>
      </c>
      <c r="L6" s="209">
        <v>-0.015</v>
      </c>
    </row>
    <row r="7" spans="2:12" ht="15">
      <c r="B7" s="207" t="s">
        <v>103</v>
      </c>
      <c r="C7" s="209">
        <v>0</v>
      </c>
      <c r="D7" s="209">
        <v>0</v>
      </c>
      <c r="E7" s="209">
        <v>0</v>
      </c>
      <c r="F7" s="209">
        <v>0</v>
      </c>
      <c r="G7" s="209">
        <v>0</v>
      </c>
      <c r="H7" s="209">
        <v>-0.002</v>
      </c>
      <c r="I7" s="209">
        <v>-0.003</v>
      </c>
      <c r="J7" s="209">
        <v>-0.003</v>
      </c>
      <c r="K7" s="209">
        <v>-0.005</v>
      </c>
      <c r="L7" s="209">
        <v>-0.01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9.140625" style="0" customWidth="1"/>
    <col min="2" max="2" width="40.28125" style="0" customWidth="1"/>
    <col min="3" max="16384" width="9.140625" style="0" customWidth="1"/>
  </cols>
  <sheetData>
    <row r="2" ht="15.75" thickBot="1">
      <c r="B2" s="94" t="s">
        <v>139</v>
      </c>
    </row>
    <row r="3" spans="2:8" ht="15.75" thickBot="1">
      <c r="B3" s="80"/>
      <c r="C3" s="81">
        <v>1996</v>
      </c>
      <c r="D3" s="81">
        <v>1997</v>
      </c>
      <c r="E3" s="81">
        <v>1998</v>
      </c>
      <c r="F3" s="81" t="s">
        <v>140</v>
      </c>
      <c r="G3" s="81" t="s">
        <v>141</v>
      </c>
      <c r="H3" s="82" t="s">
        <v>142</v>
      </c>
    </row>
    <row r="4" spans="2:8" ht="15">
      <c r="B4" s="83" t="s">
        <v>143</v>
      </c>
      <c r="C4" s="59">
        <v>4.6</v>
      </c>
      <c r="D4" s="59">
        <v>17.2</v>
      </c>
      <c r="E4" s="59">
        <v>60.2</v>
      </c>
      <c r="F4" s="59">
        <v>128.3</v>
      </c>
      <c r="G4" s="59">
        <v>205</v>
      </c>
      <c r="H4" s="65">
        <v>287.3</v>
      </c>
    </row>
    <row r="5" spans="2:8" ht="15">
      <c r="B5" s="83" t="s">
        <v>144</v>
      </c>
      <c r="C5" s="59">
        <v>1.4</v>
      </c>
      <c r="D5" s="59">
        <v>6.6</v>
      </c>
      <c r="E5" s="59">
        <v>18.9</v>
      </c>
      <c r="F5" s="59">
        <v>42.3</v>
      </c>
      <c r="G5" s="59">
        <v>75.1</v>
      </c>
      <c r="H5" s="65">
        <v>106.1</v>
      </c>
    </row>
    <row r="6" spans="2:8" ht="15.75" thickBot="1">
      <c r="B6" s="44" t="s">
        <v>61</v>
      </c>
      <c r="C6" s="84">
        <v>0</v>
      </c>
      <c r="D6" s="84">
        <v>2.5</v>
      </c>
      <c r="E6" s="84">
        <v>7</v>
      </c>
      <c r="F6" s="84">
        <v>14.9</v>
      </c>
      <c r="G6" s="84">
        <v>25.1</v>
      </c>
      <c r="H6" s="43">
        <v>31.4</v>
      </c>
    </row>
    <row r="7" spans="2:8" ht="15">
      <c r="B7" s="83" t="s">
        <v>145</v>
      </c>
      <c r="C7" s="59">
        <v>12</v>
      </c>
      <c r="D7" s="59">
        <v>37</v>
      </c>
      <c r="E7" s="59">
        <v>86</v>
      </c>
      <c r="F7" s="59">
        <v>180</v>
      </c>
      <c r="G7" s="59">
        <v>330</v>
      </c>
      <c r="H7" s="65">
        <v>555</v>
      </c>
    </row>
    <row r="8" spans="2:8" ht="15.75" thickBot="1">
      <c r="B8" s="44" t="s">
        <v>146</v>
      </c>
      <c r="C8" s="84">
        <v>157</v>
      </c>
      <c r="D8" s="84">
        <v>631</v>
      </c>
      <c r="E8" s="84">
        <v>283</v>
      </c>
      <c r="F8" s="84">
        <v>6141</v>
      </c>
      <c r="G8" s="84">
        <v>9874</v>
      </c>
      <c r="H8" s="43">
        <v>14186</v>
      </c>
    </row>
    <row r="9" spans="2:8" ht="15">
      <c r="B9" s="83" t="s">
        <v>147</v>
      </c>
      <c r="C9" s="211">
        <v>0.695</v>
      </c>
      <c r="D9" s="211">
        <v>0.611</v>
      </c>
      <c r="E9" s="211">
        <v>0.676</v>
      </c>
      <c r="F9" s="211">
        <v>0.663</v>
      </c>
      <c r="G9" s="211">
        <v>0.627</v>
      </c>
      <c r="H9" s="212">
        <v>0.625</v>
      </c>
    </row>
    <row r="10" spans="2:8" ht="15">
      <c r="B10" s="83" t="s">
        <v>148</v>
      </c>
      <c r="C10" s="59">
        <v>14</v>
      </c>
      <c r="D10" s="59">
        <v>19</v>
      </c>
      <c r="E10" s="59">
        <v>35</v>
      </c>
      <c r="F10" s="59">
        <v>34</v>
      </c>
      <c r="G10" s="59">
        <v>29</v>
      </c>
      <c r="H10" s="65">
        <v>25</v>
      </c>
    </row>
    <row r="11" spans="2:8" ht="15.75" thickBot="1">
      <c r="B11" s="44" t="s">
        <v>149</v>
      </c>
      <c r="C11" s="84">
        <v>188</v>
      </c>
      <c r="D11" s="84">
        <v>86</v>
      </c>
      <c r="E11" s="84">
        <v>130</v>
      </c>
      <c r="F11" s="84">
        <v>177</v>
      </c>
      <c r="G11" s="84">
        <v>205</v>
      </c>
      <c r="H11" s="43">
        <v>217</v>
      </c>
    </row>
    <row r="12" ht="15">
      <c r="B12" s="79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9.140625" style="0" customWidth="1"/>
    <col min="2" max="2" width="41.28125" style="0" customWidth="1"/>
    <col min="3" max="16384" width="9.140625" style="0" customWidth="1"/>
  </cols>
  <sheetData>
    <row r="2" ht="15">
      <c r="B2" s="94" t="s">
        <v>151</v>
      </c>
    </row>
    <row r="3" spans="2:6" ht="15">
      <c r="B3" s="213"/>
      <c r="C3" s="214" t="s">
        <v>152</v>
      </c>
      <c r="D3" s="214" t="s">
        <v>153</v>
      </c>
      <c r="E3" s="214" t="s">
        <v>154</v>
      </c>
      <c r="F3" s="214" t="s">
        <v>155</v>
      </c>
    </row>
    <row r="4" spans="2:6" ht="15">
      <c r="B4" s="215" t="s">
        <v>156</v>
      </c>
      <c r="C4" s="215">
        <v>979</v>
      </c>
      <c r="D4" s="215">
        <v>564</v>
      </c>
      <c r="E4" s="215">
        <v>668</v>
      </c>
      <c r="F4" s="215">
        <v>638</v>
      </c>
    </row>
    <row r="5" spans="2:6" ht="15">
      <c r="B5" s="215" t="s">
        <v>157</v>
      </c>
      <c r="C5" s="215">
        <v>661</v>
      </c>
      <c r="D5" s="215">
        <v>443</v>
      </c>
      <c r="E5" s="215">
        <v>449</v>
      </c>
      <c r="F5" s="215">
        <v>457</v>
      </c>
    </row>
    <row r="6" spans="2:6" ht="15">
      <c r="B6" s="216" t="s">
        <v>158</v>
      </c>
      <c r="C6" s="216">
        <f>+C4-C5</f>
        <v>318</v>
      </c>
      <c r="D6" s="216">
        <f>+D4-D5</f>
        <v>121</v>
      </c>
      <c r="E6" s="216">
        <f>+E4-E5</f>
        <v>219</v>
      </c>
      <c r="F6" s="216">
        <f>+F4-F5</f>
        <v>181</v>
      </c>
    </row>
    <row r="7" spans="2:6" ht="15">
      <c r="B7" s="215" t="s">
        <v>159</v>
      </c>
      <c r="C7" s="215">
        <v>28.4</v>
      </c>
      <c r="D7" s="215">
        <v>28.4</v>
      </c>
      <c r="E7" s="215">
        <v>29.2</v>
      </c>
      <c r="F7" s="215">
        <v>35.1</v>
      </c>
    </row>
    <row r="8" spans="2:6" ht="15">
      <c r="B8" s="215" t="s">
        <v>160</v>
      </c>
      <c r="C8" s="215">
        <v>19.2</v>
      </c>
      <c r="D8" s="215">
        <v>22.3</v>
      </c>
      <c r="E8" s="215">
        <v>22.3</v>
      </c>
      <c r="F8" s="215">
        <v>25.1</v>
      </c>
    </row>
    <row r="9" spans="2:6" ht="15">
      <c r="B9" s="215" t="s">
        <v>161</v>
      </c>
      <c r="C9" s="215">
        <f>+C7-C8</f>
        <v>9.2</v>
      </c>
      <c r="D9" s="215">
        <f>+D7-D8</f>
        <v>6.099999999999998</v>
      </c>
      <c r="E9" s="215">
        <f>+E7-E8</f>
        <v>6.899999999999999</v>
      </c>
      <c r="F9" s="217">
        <f>+F7-F8</f>
        <v>10</v>
      </c>
    </row>
    <row r="10" spans="2:6" ht="15">
      <c r="B10" s="215" t="s">
        <v>162</v>
      </c>
      <c r="C10" s="215">
        <v>35</v>
      </c>
      <c r="D10" s="215">
        <v>20</v>
      </c>
      <c r="E10" s="215">
        <v>23</v>
      </c>
      <c r="F10" s="215">
        <v>18</v>
      </c>
    </row>
    <row r="11" spans="2:6" ht="15">
      <c r="B11" s="215" t="s">
        <v>147</v>
      </c>
      <c r="C11" s="218">
        <f>+C5/C4</f>
        <v>0.6751787538304392</v>
      </c>
      <c r="D11" s="218">
        <f>+D5/D4</f>
        <v>0.7854609929078015</v>
      </c>
      <c r="E11" s="218">
        <f>+E5/E4</f>
        <v>0.6721556886227545</v>
      </c>
      <c r="F11" s="218">
        <f>+F5/F4</f>
        <v>0.7163009404388715</v>
      </c>
    </row>
    <row r="12" spans="2:6" ht="15">
      <c r="B12" s="219" t="s">
        <v>150</v>
      </c>
      <c r="C12" s="213"/>
      <c r="D12" s="213"/>
      <c r="E12" s="213"/>
      <c r="F12" s="21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8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9.140625" style="0" customWidth="1"/>
    <col min="2" max="2" width="16.57421875" style="0" customWidth="1"/>
    <col min="3" max="3" width="11.28125" style="0" customWidth="1"/>
    <col min="4" max="4" width="8.421875" style="0" bestFit="1" customWidth="1"/>
    <col min="5" max="8" width="9.140625" style="0" customWidth="1"/>
    <col min="9" max="10" width="7.57421875" style="0" customWidth="1"/>
    <col min="11" max="16384" width="9.140625" style="0" customWidth="1"/>
  </cols>
  <sheetData>
    <row r="2" ht="15.75" thickBot="1">
      <c r="B2" s="58" t="s">
        <v>163</v>
      </c>
    </row>
    <row r="3" spans="2:13" ht="15.75" thickBot="1">
      <c r="B3" s="86" t="s">
        <v>214</v>
      </c>
      <c r="C3" s="285" t="s">
        <v>164</v>
      </c>
      <c r="D3" s="286"/>
      <c r="E3" s="286"/>
      <c r="F3" s="221" t="s">
        <v>165</v>
      </c>
      <c r="G3" s="286" t="s">
        <v>166</v>
      </c>
      <c r="H3" s="287"/>
      <c r="I3" s="87"/>
      <c r="J3" s="88"/>
      <c r="K3" s="89" t="s">
        <v>167</v>
      </c>
      <c r="L3" s="285" t="s">
        <v>168</v>
      </c>
      <c r="M3" s="287"/>
    </row>
    <row r="4" spans="2:13" ht="15.75" thickBot="1">
      <c r="B4" s="90"/>
      <c r="C4" s="40" t="s">
        <v>169</v>
      </c>
      <c r="D4" s="39" t="s">
        <v>61</v>
      </c>
      <c r="E4" s="28" t="s">
        <v>113</v>
      </c>
      <c r="F4" s="29" t="s">
        <v>170</v>
      </c>
      <c r="G4" s="40" t="s">
        <v>171</v>
      </c>
      <c r="H4" s="40" t="s">
        <v>172</v>
      </c>
      <c r="I4" s="7" t="s">
        <v>173</v>
      </c>
      <c r="J4" s="7" t="s">
        <v>174</v>
      </c>
      <c r="K4" s="40" t="s">
        <v>175</v>
      </c>
      <c r="L4" s="7" t="s">
        <v>176</v>
      </c>
      <c r="M4" s="32" t="s">
        <v>177</v>
      </c>
    </row>
    <row r="5" spans="2:13" ht="15.75" thickBot="1">
      <c r="B5" s="36" t="s">
        <v>178</v>
      </c>
      <c r="C5" s="220">
        <v>52950</v>
      </c>
      <c r="D5" s="220">
        <v>2618</v>
      </c>
      <c r="E5" s="220">
        <v>34879</v>
      </c>
      <c r="F5" s="40">
        <v>0.626</v>
      </c>
      <c r="G5" s="206">
        <v>0.234</v>
      </c>
      <c r="H5" s="206">
        <v>0.079</v>
      </c>
      <c r="I5" s="101">
        <v>3.1</v>
      </c>
      <c r="J5" s="7">
        <v>17</v>
      </c>
      <c r="K5" s="206">
        <v>0.01</v>
      </c>
      <c r="L5" s="206">
        <v>0.209</v>
      </c>
      <c r="M5" s="206">
        <v>0.007</v>
      </c>
    </row>
    <row r="6" spans="2:13" ht="15.75" thickBot="1">
      <c r="B6" s="36" t="s">
        <v>179</v>
      </c>
      <c r="C6" s="220">
        <v>36062</v>
      </c>
      <c r="D6" s="220">
        <v>589</v>
      </c>
      <c r="E6" s="220">
        <v>4713</v>
      </c>
      <c r="F6" s="40">
        <v>0.365</v>
      </c>
      <c r="G6" s="206">
        <v>0.53</v>
      </c>
      <c r="H6" s="206">
        <v>0.292</v>
      </c>
      <c r="I6" s="101">
        <v>8.6</v>
      </c>
      <c r="J6" s="7">
        <v>53</v>
      </c>
      <c r="K6" s="206">
        <v>0.002</v>
      </c>
      <c r="L6" s="206">
        <v>0.257</v>
      </c>
      <c r="M6" s="206">
        <v>0.017</v>
      </c>
    </row>
    <row r="7" spans="2:13" ht="15.75" thickBot="1">
      <c r="B7" s="36" t="s">
        <v>154</v>
      </c>
      <c r="C7" s="220">
        <v>1271</v>
      </c>
      <c r="D7" s="220">
        <v>-14</v>
      </c>
      <c r="E7" s="220">
        <v>654</v>
      </c>
      <c r="F7" s="40">
        <v>0.275</v>
      </c>
      <c r="G7" s="206">
        <v>1.074</v>
      </c>
      <c r="H7" s="206">
        <v>0.901</v>
      </c>
      <c r="I7" s="101">
        <v>6</v>
      </c>
      <c r="J7" s="7" t="s">
        <v>180</v>
      </c>
      <c r="K7" s="206">
        <v>0</v>
      </c>
      <c r="L7" s="206">
        <v>0.125</v>
      </c>
      <c r="M7" s="206">
        <v>0.01</v>
      </c>
    </row>
    <row r="8" spans="2:13" ht="15.75" thickBot="1">
      <c r="B8" s="36" t="s">
        <v>155</v>
      </c>
      <c r="C8" s="220">
        <v>2261</v>
      </c>
      <c r="D8" s="220">
        <v>19</v>
      </c>
      <c r="E8" s="220">
        <v>2201</v>
      </c>
      <c r="F8" s="40">
        <v>0.583</v>
      </c>
      <c r="G8" s="206">
        <v>2.324</v>
      </c>
      <c r="H8" s="206">
        <v>1.4</v>
      </c>
      <c r="I8" s="101">
        <v>1.2</v>
      </c>
      <c r="J8" s="7">
        <v>123</v>
      </c>
      <c r="K8" s="206">
        <v>0</v>
      </c>
      <c r="L8" s="206">
        <v>-0.003</v>
      </c>
      <c r="M8" s="206">
        <v>0</v>
      </c>
    </row>
  </sheetData>
  <sheetProtection/>
  <mergeCells count="3">
    <mergeCell ref="C3:E3"/>
    <mergeCell ref="G3:H3"/>
    <mergeCell ref="L3:M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C2:P41"/>
  <sheetViews>
    <sheetView zoomScalePageLayoutView="0" workbookViewId="0" topLeftCell="B42">
      <selection activeCell="B42" sqref="A42:IV63"/>
    </sheetView>
  </sheetViews>
  <sheetFormatPr defaultColWidth="11.421875" defaultRowHeight="15"/>
  <cols>
    <col min="1" max="2" width="9.140625" style="0" customWidth="1"/>
    <col min="3" max="3" width="16.8515625" style="0" customWidth="1"/>
    <col min="4" max="13" width="6.140625" style="0" customWidth="1"/>
    <col min="14" max="15" width="6.7109375" style="0" customWidth="1"/>
    <col min="16" max="17" width="6.140625" style="0" customWidth="1"/>
    <col min="18" max="21" width="6.00390625" style="0" customWidth="1"/>
    <col min="22" max="16384" width="9.140625" style="0" customWidth="1"/>
  </cols>
  <sheetData>
    <row r="2" ht="15">
      <c r="C2" s="94" t="s">
        <v>181</v>
      </c>
    </row>
    <row r="3" spans="3:15" ht="15">
      <c r="C3" s="2" t="s">
        <v>53</v>
      </c>
      <c r="D3" s="225">
        <v>2001</v>
      </c>
      <c r="E3" s="222">
        <v>2002</v>
      </c>
      <c r="F3" s="222">
        <v>2003</v>
      </c>
      <c r="G3" s="222">
        <v>2004</v>
      </c>
      <c r="H3" s="222">
        <v>2005</v>
      </c>
      <c r="I3" s="222">
        <v>2006</v>
      </c>
      <c r="J3" s="222">
        <v>2007</v>
      </c>
      <c r="K3" s="222">
        <v>2008</v>
      </c>
      <c r="L3" s="222">
        <v>2009</v>
      </c>
      <c r="M3" s="222">
        <v>2010</v>
      </c>
      <c r="N3" s="222">
        <v>2011</v>
      </c>
      <c r="O3" s="222">
        <v>2012</v>
      </c>
    </row>
    <row r="4" spans="3:15" ht="15">
      <c r="C4" s="207" t="s">
        <v>54</v>
      </c>
      <c r="D4" s="229">
        <v>25296</v>
      </c>
      <c r="E4" s="228">
        <v>28365</v>
      </c>
      <c r="F4" s="228">
        <v>32187</v>
      </c>
      <c r="G4" s="228">
        <v>36835</v>
      </c>
      <c r="H4" s="228">
        <v>39788</v>
      </c>
      <c r="I4" s="228">
        <v>44282</v>
      </c>
      <c r="J4" s="228">
        <v>51122</v>
      </c>
      <c r="K4" s="228">
        <v>60420</v>
      </c>
      <c r="L4" s="228">
        <v>58437</v>
      </c>
      <c r="M4" s="228">
        <v>61989</v>
      </c>
      <c r="N4" s="228">
        <v>69950</v>
      </c>
      <c r="O4" s="228">
        <v>73723</v>
      </c>
    </row>
    <row r="5" spans="3:15" ht="15">
      <c r="C5" s="207" t="s">
        <v>61</v>
      </c>
      <c r="D5" s="229">
        <v>7346</v>
      </c>
      <c r="E5" s="228">
        <v>7829</v>
      </c>
      <c r="F5" s="228">
        <v>9993</v>
      </c>
      <c r="G5" s="228">
        <v>8168</v>
      </c>
      <c r="H5" s="228">
        <v>12254</v>
      </c>
      <c r="I5" s="228">
        <v>12599</v>
      </c>
      <c r="J5" s="228">
        <v>14065</v>
      </c>
      <c r="K5" s="228">
        <v>17681</v>
      </c>
      <c r="L5" s="228">
        <v>14569</v>
      </c>
      <c r="M5" s="228">
        <v>18760</v>
      </c>
      <c r="N5" s="228">
        <v>23150</v>
      </c>
      <c r="O5" s="228">
        <v>16978</v>
      </c>
    </row>
    <row r="6" spans="3:15" ht="15">
      <c r="C6" s="224" t="s">
        <v>182</v>
      </c>
      <c r="D6" s="253">
        <f aca="true" t="shared" si="0" ref="D6:O6">D5/D4</f>
        <v>0.29040164452877926</v>
      </c>
      <c r="E6" s="223">
        <f t="shared" si="0"/>
        <v>0.2760091662259827</v>
      </c>
      <c r="F6" s="223">
        <f t="shared" si="0"/>
        <v>0.3104669587100382</v>
      </c>
      <c r="G6" s="223">
        <f t="shared" si="0"/>
        <v>0.2217456223700285</v>
      </c>
      <c r="H6" s="223">
        <f t="shared" si="0"/>
        <v>0.3079823062229818</v>
      </c>
      <c r="I6" s="223">
        <f t="shared" si="0"/>
        <v>0.28451741113770834</v>
      </c>
      <c r="J6" s="223">
        <f t="shared" si="0"/>
        <v>0.2751261687727397</v>
      </c>
      <c r="K6" s="223">
        <f t="shared" si="0"/>
        <v>0.29263488910956637</v>
      </c>
      <c r="L6" s="223">
        <f t="shared" si="0"/>
        <v>0.24931122405325393</v>
      </c>
      <c r="M6" s="223">
        <f t="shared" si="0"/>
        <v>0.30263433835035247</v>
      </c>
      <c r="N6" s="223">
        <f t="shared" si="0"/>
        <v>0.3309506790564689</v>
      </c>
      <c r="O6" s="223">
        <f t="shared" si="0"/>
        <v>0.23029448069123612</v>
      </c>
    </row>
    <row r="7" spans="3:15" ht="15">
      <c r="C7" s="207" t="s">
        <v>183</v>
      </c>
      <c r="D7" s="229">
        <v>31600</v>
      </c>
      <c r="E7" s="228">
        <v>38652</v>
      </c>
      <c r="F7" s="228">
        <v>49048</v>
      </c>
      <c r="G7" s="228">
        <v>60592</v>
      </c>
      <c r="H7" s="228">
        <v>37751</v>
      </c>
      <c r="I7" s="228">
        <v>34161</v>
      </c>
      <c r="J7" s="228">
        <v>23411</v>
      </c>
      <c r="K7" s="228">
        <v>24116</v>
      </c>
      <c r="L7" s="228">
        <v>31912</v>
      </c>
      <c r="M7" s="228">
        <v>37385</v>
      </c>
      <c r="N7" s="228">
        <v>52968</v>
      </c>
      <c r="O7" s="228">
        <v>63302</v>
      </c>
    </row>
    <row r="8" spans="3:15" ht="15">
      <c r="C8" s="207" t="s">
        <v>68</v>
      </c>
      <c r="D8" s="229">
        <v>59257</v>
      </c>
      <c r="E8" s="228">
        <v>67646</v>
      </c>
      <c r="F8" s="228">
        <v>79571</v>
      </c>
      <c r="G8" s="228">
        <v>9056</v>
      </c>
      <c r="H8" s="228">
        <v>67194</v>
      </c>
      <c r="I8" s="228">
        <v>66986</v>
      </c>
      <c r="J8" s="228">
        <v>61782</v>
      </c>
      <c r="K8" s="228">
        <v>71844</v>
      </c>
      <c r="L8" s="228">
        <v>77609</v>
      </c>
      <c r="M8" s="228">
        <v>86113</v>
      </c>
      <c r="N8" s="228">
        <v>108704</v>
      </c>
      <c r="O8" s="228">
        <v>121271</v>
      </c>
    </row>
    <row r="9" spans="3:15" s="186" customFormat="1" ht="15">
      <c r="C9" s="250" t="s">
        <v>184</v>
      </c>
      <c r="D9" s="249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2">
        <v>5746</v>
      </c>
      <c r="M9" s="252">
        <v>5939</v>
      </c>
      <c r="N9" s="252">
        <v>11921</v>
      </c>
      <c r="O9" s="252">
        <v>11944</v>
      </c>
    </row>
    <row r="10" spans="3:15" ht="15">
      <c r="C10" s="207" t="s">
        <v>70</v>
      </c>
      <c r="D10" s="229">
        <v>47289</v>
      </c>
      <c r="E10" s="228">
        <v>5218</v>
      </c>
      <c r="F10" s="228">
        <v>6102</v>
      </c>
      <c r="G10" s="228">
        <v>74825</v>
      </c>
      <c r="H10" s="228">
        <v>48115</v>
      </c>
      <c r="I10" s="228">
        <v>40104</v>
      </c>
      <c r="J10" s="228">
        <v>31097</v>
      </c>
      <c r="K10" s="228">
        <v>36286</v>
      </c>
      <c r="L10" s="228">
        <v>39558</v>
      </c>
      <c r="M10" s="228">
        <v>46175</v>
      </c>
      <c r="N10" s="228">
        <v>57083</v>
      </c>
      <c r="O10" s="228">
        <v>66363</v>
      </c>
    </row>
    <row r="11" spans="3:15" ht="15">
      <c r="C11" s="207" t="s">
        <v>185</v>
      </c>
      <c r="D11" s="229">
        <v>47600</v>
      </c>
      <c r="E11" s="228">
        <v>50621</v>
      </c>
      <c r="F11" s="228">
        <v>54923</v>
      </c>
      <c r="G11" s="228">
        <v>55000</v>
      </c>
      <c r="H11" s="228">
        <v>61000</v>
      </c>
      <c r="I11" s="228">
        <v>71000</v>
      </c>
      <c r="J11" s="228">
        <v>79000</v>
      </c>
      <c r="K11" s="228">
        <v>91000</v>
      </c>
      <c r="L11" s="228">
        <v>93000</v>
      </c>
      <c r="M11" s="228">
        <v>89000</v>
      </c>
      <c r="N11" s="228">
        <v>90000</v>
      </c>
      <c r="O11" s="228">
        <v>94000</v>
      </c>
    </row>
    <row r="12" ht="15">
      <c r="C12" s="24"/>
    </row>
    <row r="13" spans="3:16" ht="15">
      <c r="C13" s="2" t="s">
        <v>53</v>
      </c>
      <c r="D13" s="225">
        <v>1988</v>
      </c>
      <c r="E13" s="225">
        <v>1989</v>
      </c>
      <c r="F13" s="225">
        <v>1990</v>
      </c>
      <c r="G13" s="225">
        <v>1991</v>
      </c>
      <c r="H13" s="225">
        <v>1992</v>
      </c>
      <c r="I13" s="225">
        <v>1993</v>
      </c>
      <c r="J13" s="225">
        <v>1994</v>
      </c>
      <c r="K13" s="225">
        <v>1995</v>
      </c>
      <c r="L13" s="225">
        <v>1996</v>
      </c>
      <c r="M13" s="225">
        <v>1997</v>
      </c>
      <c r="N13" s="225">
        <v>1998</v>
      </c>
      <c r="O13" s="225">
        <v>1999</v>
      </c>
      <c r="P13" s="225">
        <v>2000</v>
      </c>
    </row>
    <row r="14" spans="3:16" ht="15">
      <c r="C14" s="195" t="s">
        <v>54</v>
      </c>
      <c r="D14" s="229">
        <v>591</v>
      </c>
      <c r="E14" s="229">
        <v>804</v>
      </c>
      <c r="F14" s="229">
        <v>1183</v>
      </c>
      <c r="G14" s="229">
        <v>1843</v>
      </c>
      <c r="H14" s="229">
        <v>2759</v>
      </c>
      <c r="I14" s="229">
        <v>3753</v>
      </c>
      <c r="J14" s="229">
        <v>4649</v>
      </c>
      <c r="K14" s="229">
        <v>6075</v>
      </c>
      <c r="L14" s="229">
        <v>9050</v>
      </c>
      <c r="M14" s="229">
        <v>11936</v>
      </c>
      <c r="N14" s="229">
        <v>15262</v>
      </c>
      <c r="O14" s="229">
        <v>19747</v>
      </c>
      <c r="P14" s="229">
        <v>22956</v>
      </c>
    </row>
    <row r="15" spans="3:16" ht="15">
      <c r="C15" s="195" t="s">
        <v>61</v>
      </c>
      <c r="D15" s="229">
        <v>124</v>
      </c>
      <c r="E15" s="229">
        <v>171</v>
      </c>
      <c r="F15" s="229">
        <v>279</v>
      </c>
      <c r="G15" s="229">
        <v>463</v>
      </c>
      <c r="H15" s="229">
        <v>708</v>
      </c>
      <c r="I15" s="229">
        <v>953</v>
      </c>
      <c r="J15" s="229">
        <v>1146</v>
      </c>
      <c r="K15" s="229">
        <v>1453</v>
      </c>
      <c r="L15" s="229">
        <v>2195</v>
      </c>
      <c r="M15" s="229">
        <v>3439</v>
      </c>
      <c r="N15" s="229">
        <v>4462</v>
      </c>
      <c r="O15" s="229">
        <v>7757</v>
      </c>
      <c r="P15" s="229">
        <v>9421</v>
      </c>
    </row>
    <row r="16" spans="3:16" ht="15">
      <c r="C16" s="227" t="s">
        <v>182</v>
      </c>
      <c r="D16" s="253">
        <f aca="true" t="shared" si="1" ref="D16:P16">D15/D14</f>
        <v>0.2098138747884941</v>
      </c>
      <c r="E16" s="253">
        <f t="shared" si="1"/>
        <v>0.2126865671641791</v>
      </c>
      <c r="F16" s="253">
        <f t="shared" si="1"/>
        <v>0.23584108199492815</v>
      </c>
      <c r="G16" s="253">
        <f t="shared" si="1"/>
        <v>0.25122083559414</v>
      </c>
      <c r="H16" s="253">
        <f t="shared" si="1"/>
        <v>0.25661471547662196</v>
      </c>
      <c r="I16" s="253">
        <f t="shared" si="1"/>
        <v>0.25393018918198773</v>
      </c>
      <c r="J16" s="253">
        <f t="shared" si="1"/>
        <v>0.24650462465046247</v>
      </c>
      <c r="K16" s="253">
        <f t="shared" si="1"/>
        <v>0.2391769547325103</v>
      </c>
      <c r="L16" s="253">
        <f t="shared" si="1"/>
        <v>0.2425414364640884</v>
      </c>
      <c r="M16" s="253">
        <f t="shared" si="1"/>
        <v>0.28811997319034854</v>
      </c>
      <c r="N16" s="253">
        <f t="shared" si="1"/>
        <v>0.2923601100773162</v>
      </c>
      <c r="O16" s="253">
        <f t="shared" si="1"/>
        <v>0.39281916240441583</v>
      </c>
      <c r="P16" s="253">
        <f t="shared" si="1"/>
        <v>0.4103937968287158</v>
      </c>
    </row>
    <row r="17" spans="3:16" ht="15">
      <c r="C17" s="195" t="s">
        <v>183</v>
      </c>
      <c r="D17" s="229">
        <v>183</v>
      </c>
      <c r="E17" s="229">
        <v>301</v>
      </c>
      <c r="F17" s="229">
        <v>449</v>
      </c>
      <c r="G17" s="229">
        <v>686</v>
      </c>
      <c r="H17" s="229">
        <v>1345</v>
      </c>
      <c r="I17" s="229">
        <v>229</v>
      </c>
      <c r="J17" s="229">
        <v>3614</v>
      </c>
      <c r="K17" s="229">
        <v>475</v>
      </c>
      <c r="L17" s="229">
        <v>694</v>
      </c>
      <c r="M17" s="229">
        <v>8966</v>
      </c>
      <c r="N17" s="229">
        <v>13927</v>
      </c>
      <c r="O17" s="229">
        <v>17236</v>
      </c>
      <c r="P17" s="229">
        <v>23798</v>
      </c>
    </row>
    <row r="18" spans="3:16" ht="15">
      <c r="C18" s="195" t="s">
        <v>68</v>
      </c>
      <c r="D18" s="229">
        <v>493</v>
      </c>
      <c r="E18" s="229">
        <v>721</v>
      </c>
      <c r="F18" s="229">
        <v>1105</v>
      </c>
      <c r="G18" s="229">
        <v>1644</v>
      </c>
      <c r="H18" s="229">
        <v>2640</v>
      </c>
      <c r="I18" s="229">
        <v>3805</v>
      </c>
      <c r="J18" s="229">
        <v>5363</v>
      </c>
      <c r="K18" s="229">
        <v>7210</v>
      </c>
      <c r="L18" s="229">
        <v>10093</v>
      </c>
      <c r="M18" s="229">
        <v>14387</v>
      </c>
      <c r="N18" s="229">
        <v>22357</v>
      </c>
      <c r="O18" s="229">
        <v>38625</v>
      </c>
      <c r="P18" s="229">
        <v>52150</v>
      </c>
    </row>
    <row r="19" spans="3:16" s="186" customFormat="1" ht="15">
      <c r="C19" s="247" t="s">
        <v>184</v>
      </c>
      <c r="D19" s="248">
        <v>20</v>
      </c>
      <c r="E19" s="248">
        <v>25</v>
      </c>
      <c r="F19" s="248">
        <v>7</v>
      </c>
      <c r="G19" s="248">
        <v>19</v>
      </c>
      <c r="H19" s="249">
        <v>8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0</v>
      </c>
    </row>
    <row r="20" spans="3:16" ht="15">
      <c r="C20" s="195" t="s">
        <v>70</v>
      </c>
      <c r="D20" s="229">
        <v>376</v>
      </c>
      <c r="E20" s="229">
        <v>562</v>
      </c>
      <c r="F20" s="229">
        <v>919</v>
      </c>
      <c r="G20" s="229">
        <v>1351</v>
      </c>
      <c r="H20" s="229">
        <v>2193</v>
      </c>
      <c r="I20" s="229">
        <v>3242</v>
      </c>
      <c r="J20" s="229">
        <v>4450</v>
      </c>
      <c r="K20" s="229">
        <v>5333</v>
      </c>
      <c r="L20" s="229">
        <v>6908</v>
      </c>
      <c r="M20" s="229">
        <v>10777</v>
      </c>
      <c r="N20" s="229">
        <v>16627</v>
      </c>
      <c r="O20" s="229">
        <v>28438</v>
      </c>
      <c r="P20" s="229">
        <v>41368</v>
      </c>
    </row>
    <row r="21" spans="3:16" ht="15">
      <c r="C21" s="195" t="s">
        <v>185</v>
      </c>
      <c r="D21" s="229">
        <v>2793</v>
      </c>
      <c r="E21" s="229">
        <v>4037</v>
      </c>
      <c r="F21" s="229">
        <v>5635</v>
      </c>
      <c r="G21" s="229">
        <v>8226</v>
      </c>
      <c r="H21" s="229">
        <v>11542</v>
      </c>
      <c r="I21" s="229">
        <v>14430</v>
      </c>
      <c r="J21" s="229">
        <v>15017</v>
      </c>
      <c r="K21" s="229">
        <v>17801</v>
      </c>
      <c r="L21" s="229">
        <v>20561</v>
      </c>
      <c r="M21" s="229">
        <v>22232</v>
      </c>
      <c r="N21" s="229">
        <v>27055</v>
      </c>
      <c r="O21" s="229">
        <v>31575</v>
      </c>
      <c r="P21" s="229">
        <v>3917</v>
      </c>
    </row>
    <row r="22" ht="15">
      <c r="C22" s="85"/>
    </row>
    <row r="23" spans="3:16" ht="15">
      <c r="C23" s="1"/>
      <c r="D23" s="225">
        <v>1975</v>
      </c>
      <c r="E23" s="225">
        <v>1976</v>
      </c>
      <c r="F23" s="225">
        <v>1977</v>
      </c>
      <c r="G23" s="225">
        <v>1978</v>
      </c>
      <c r="H23" s="225">
        <v>1979</v>
      </c>
      <c r="I23" s="225">
        <v>1980</v>
      </c>
      <c r="J23" s="225">
        <v>1981</v>
      </c>
      <c r="K23" s="225">
        <v>1982</v>
      </c>
      <c r="L23" s="225">
        <v>1983</v>
      </c>
      <c r="M23" s="225">
        <v>1984</v>
      </c>
      <c r="N23" s="225">
        <v>1985</v>
      </c>
      <c r="O23" s="225">
        <v>1986</v>
      </c>
      <c r="P23" s="225">
        <v>1987</v>
      </c>
    </row>
    <row r="24" spans="3:16" ht="15">
      <c r="C24" s="195" t="s">
        <v>186</v>
      </c>
      <c r="D24" s="226" t="s">
        <v>187</v>
      </c>
      <c r="E24" s="226" t="s">
        <v>188</v>
      </c>
      <c r="F24" s="226" t="s">
        <v>189</v>
      </c>
      <c r="G24" s="226" t="s">
        <v>190</v>
      </c>
      <c r="H24" s="226" t="s">
        <v>191</v>
      </c>
      <c r="I24" s="226" t="s">
        <v>192</v>
      </c>
      <c r="J24" s="226" t="s">
        <v>193</v>
      </c>
      <c r="K24" s="226" t="s">
        <v>194</v>
      </c>
      <c r="L24" s="226" t="s">
        <v>195</v>
      </c>
      <c r="M24" s="226" t="s">
        <v>196</v>
      </c>
      <c r="N24" s="226">
        <v>140</v>
      </c>
      <c r="O24" s="226">
        <v>198</v>
      </c>
      <c r="P24" s="226">
        <v>346</v>
      </c>
    </row>
    <row r="25" spans="3:16" ht="15">
      <c r="C25" s="195" t="s">
        <v>185</v>
      </c>
      <c r="D25" s="226">
        <v>3</v>
      </c>
      <c r="E25" s="226">
        <v>7</v>
      </c>
      <c r="F25" s="226">
        <v>9</v>
      </c>
      <c r="G25" s="226">
        <v>13</v>
      </c>
      <c r="H25" s="226">
        <v>28</v>
      </c>
      <c r="I25" s="226">
        <v>40</v>
      </c>
      <c r="J25" s="226">
        <v>128</v>
      </c>
      <c r="K25" s="226">
        <v>220</v>
      </c>
      <c r="L25" s="226">
        <v>476</v>
      </c>
      <c r="M25" s="226">
        <v>608</v>
      </c>
      <c r="N25" s="226">
        <v>910</v>
      </c>
      <c r="O25" s="229">
        <v>1153</v>
      </c>
      <c r="P25" s="229">
        <v>1816</v>
      </c>
    </row>
    <row r="26" ht="15">
      <c r="C26" s="62"/>
    </row>
    <row r="27" spans="3:8" ht="15">
      <c r="C27" s="231" t="s">
        <v>197</v>
      </c>
      <c r="E27" s="231"/>
      <c r="F27" s="232">
        <v>2012</v>
      </c>
      <c r="G27" s="232">
        <v>2011</v>
      </c>
      <c r="H27" s="232">
        <v>2010</v>
      </c>
    </row>
    <row r="28" spans="3:8" ht="15">
      <c r="C28" s="233" t="s">
        <v>198</v>
      </c>
      <c r="D28" s="234"/>
      <c r="E28" s="235" t="s">
        <v>199</v>
      </c>
      <c r="F28" s="236">
        <v>73723</v>
      </c>
      <c r="G28" s="236">
        <v>69943</v>
      </c>
      <c r="H28" s="237">
        <v>62484</v>
      </c>
    </row>
    <row r="29" spans="3:8" ht="15">
      <c r="C29" s="238" t="s">
        <v>200</v>
      </c>
      <c r="D29" s="239"/>
      <c r="E29" s="240" t="s">
        <v>199</v>
      </c>
      <c r="F29" s="241">
        <v>21763</v>
      </c>
      <c r="G29" s="241">
        <v>27161</v>
      </c>
      <c r="H29" s="242">
        <v>24098</v>
      </c>
    </row>
    <row r="30" spans="3:8" ht="15">
      <c r="C30" s="290" t="s">
        <v>201</v>
      </c>
      <c r="D30" s="291"/>
      <c r="E30" s="243" t="s">
        <v>202</v>
      </c>
      <c r="F30" s="236">
        <v>18373</v>
      </c>
      <c r="G30" s="236">
        <v>19033</v>
      </c>
      <c r="H30" s="237">
        <v>19491</v>
      </c>
    </row>
    <row r="31" spans="3:8" ht="15">
      <c r="C31" s="294" t="s">
        <v>201</v>
      </c>
      <c r="D31" s="295"/>
      <c r="E31" s="244" t="s">
        <v>203</v>
      </c>
      <c r="F31" s="241">
        <v>11460</v>
      </c>
      <c r="G31" s="241">
        <v>12211</v>
      </c>
      <c r="H31" s="242">
        <v>12895</v>
      </c>
    </row>
    <row r="32" spans="3:8" ht="15">
      <c r="C32" s="233" t="s">
        <v>204</v>
      </c>
      <c r="D32" s="234"/>
      <c r="E32" s="243" t="s">
        <v>202</v>
      </c>
      <c r="F32" s="236">
        <v>18686</v>
      </c>
      <c r="G32" s="236">
        <v>16680</v>
      </c>
      <c r="H32" s="237">
        <v>15109</v>
      </c>
    </row>
    <row r="33" spans="3:8" ht="15">
      <c r="C33" s="238" t="s">
        <v>204</v>
      </c>
      <c r="D33" s="239"/>
      <c r="E33" s="244" t="s">
        <v>203</v>
      </c>
      <c r="F33" s="241">
        <v>7431</v>
      </c>
      <c r="G33" s="241">
        <v>6290</v>
      </c>
      <c r="H33" s="242">
        <v>5381</v>
      </c>
    </row>
    <row r="34" spans="3:8" ht="15">
      <c r="C34" s="290" t="s">
        <v>205</v>
      </c>
      <c r="D34" s="291"/>
      <c r="E34" s="243" t="s">
        <v>202</v>
      </c>
      <c r="F34" s="236">
        <v>2867</v>
      </c>
      <c r="G34" s="236">
        <v>2607</v>
      </c>
      <c r="H34" s="237">
        <v>2294</v>
      </c>
    </row>
    <row r="35" spans="3:8" ht="15">
      <c r="C35" s="292" t="s">
        <v>205</v>
      </c>
      <c r="D35" s="293"/>
      <c r="E35" s="244" t="s">
        <v>206</v>
      </c>
      <c r="F35" s="245">
        <v>-8121</v>
      </c>
      <c r="G35" s="245">
        <v>-2657</v>
      </c>
      <c r="H35" s="246">
        <v>-2408</v>
      </c>
    </row>
    <row r="36" spans="3:8" ht="15">
      <c r="C36" s="290" t="s">
        <v>207</v>
      </c>
      <c r="D36" s="291"/>
      <c r="E36" s="243" t="s">
        <v>202</v>
      </c>
      <c r="F36" s="236">
        <v>23991</v>
      </c>
      <c r="G36" s="236">
        <v>22514</v>
      </c>
      <c r="H36" s="237">
        <v>19256</v>
      </c>
    </row>
    <row r="37" spans="3:8" ht="15">
      <c r="C37" s="292" t="s">
        <v>207</v>
      </c>
      <c r="D37" s="293"/>
      <c r="E37" s="244" t="s">
        <v>203</v>
      </c>
      <c r="F37" s="241">
        <v>15719</v>
      </c>
      <c r="G37" s="241">
        <v>14657</v>
      </c>
      <c r="H37" s="242">
        <v>11849</v>
      </c>
    </row>
    <row r="38" spans="3:8" ht="15">
      <c r="C38" s="290" t="s">
        <v>208</v>
      </c>
      <c r="D38" s="291"/>
      <c r="E38" s="243" t="s">
        <v>202</v>
      </c>
      <c r="F38" s="236">
        <v>9593</v>
      </c>
      <c r="G38" s="236">
        <v>8915</v>
      </c>
      <c r="H38" s="237">
        <v>6079</v>
      </c>
    </row>
    <row r="39" spans="3:8" ht="15">
      <c r="C39" s="292" t="s">
        <v>208</v>
      </c>
      <c r="D39" s="293"/>
      <c r="E39" s="244" t="s">
        <v>203</v>
      </c>
      <c r="F39" s="241">
        <v>364</v>
      </c>
      <c r="G39" s="241">
        <v>1257</v>
      </c>
      <c r="H39" s="242">
        <v>517</v>
      </c>
    </row>
    <row r="40" spans="3:8" ht="15">
      <c r="C40" s="25" t="s">
        <v>209</v>
      </c>
      <c r="D40" s="64"/>
      <c r="E40" s="91" t="s">
        <v>203</v>
      </c>
      <c r="F40" s="230">
        <v>-5090</v>
      </c>
      <c r="G40" s="230">
        <v>-4597</v>
      </c>
      <c r="H40" s="230">
        <v>-4136</v>
      </c>
    </row>
    <row r="41" ht="15">
      <c r="C41" s="62"/>
    </row>
  </sheetData>
  <sheetProtection/>
  <mergeCells count="8">
    <mergeCell ref="C38:D38"/>
    <mergeCell ref="C39:D39"/>
    <mergeCell ref="C31:D31"/>
    <mergeCell ref="C30:D30"/>
    <mergeCell ref="C36:D36"/>
    <mergeCell ref="C34:D34"/>
    <mergeCell ref="C35:D35"/>
    <mergeCell ref="C37:D3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A1">
      <selection activeCell="A28" sqref="A28:A29"/>
    </sheetView>
  </sheetViews>
  <sheetFormatPr defaultColWidth="9.140625" defaultRowHeight="15"/>
  <cols>
    <col min="1" max="1" width="29.8515625" style="276" customWidth="1"/>
    <col min="2" max="19" width="6.00390625" style="276" customWidth="1"/>
    <col min="20" max="16384" width="9.140625" style="276" customWidth="1"/>
  </cols>
  <sheetData>
    <row r="2" spans="1:19" ht="12.75">
      <c r="A2" s="257"/>
      <c r="B2" s="274">
        <v>2012</v>
      </c>
      <c r="C2" s="274">
        <v>2011</v>
      </c>
      <c r="D2" s="274">
        <v>2010</v>
      </c>
      <c r="E2" s="274">
        <v>2009</v>
      </c>
      <c r="F2" s="274">
        <v>2008</v>
      </c>
      <c r="G2" s="274">
        <v>2007</v>
      </c>
      <c r="H2" s="274">
        <v>2006</v>
      </c>
      <c r="I2" s="274">
        <v>2005</v>
      </c>
      <c r="J2" s="274">
        <v>2004</v>
      </c>
      <c r="K2" s="275">
        <v>2003</v>
      </c>
      <c r="L2" s="275">
        <v>2002</v>
      </c>
      <c r="M2" s="275">
        <v>2001</v>
      </c>
      <c r="N2" s="275">
        <v>2000</v>
      </c>
      <c r="O2" s="275">
        <v>1999</v>
      </c>
      <c r="P2" s="275">
        <v>1998</v>
      </c>
      <c r="Q2" s="275">
        <v>1997</v>
      </c>
      <c r="R2" s="275">
        <v>1996</v>
      </c>
      <c r="S2" s="275">
        <v>1995</v>
      </c>
    </row>
    <row r="3" spans="1:19" ht="12.75">
      <c r="A3" s="254" t="s">
        <v>215</v>
      </c>
      <c r="B3" s="255">
        <v>61093</v>
      </c>
      <c r="C3" s="255">
        <v>48077</v>
      </c>
      <c r="D3" s="255">
        <v>34204</v>
      </c>
      <c r="E3" s="255">
        <v>24509</v>
      </c>
      <c r="F3" s="255">
        <v>19166</v>
      </c>
      <c r="G3" s="255">
        <v>14835</v>
      </c>
      <c r="H3" s="255">
        <v>10711</v>
      </c>
      <c r="I3" s="255">
        <v>8490</v>
      </c>
      <c r="J3" s="255">
        <v>6921.124</v>
      </c>
      <c r="K3" s="256">
        <v>5263.699</v>
      </c>
      <c r="L3" s="256">
        <v>3932.9</v>
      </c>
      <c r="M3" s="256">
        <v>3122.4</v>
      </c>
      <c r="N3" s="256">
        <v>2762</v>
      </c>
      <c r="O3" s="256">
        <v>1639.8</v>
      </c>
      <c r="P3" s="256">
        <v>610</v>
      </c>
      <c r="Q3" s="256">
        <v>147.787</v>
      </c>
      <c r="R3" s="256">
        <v>15.746</v>
      </c>
      <c r="S3" s="256">
        <v>0.511</v>
      </c>
    </row>
    <row r="4" spans="1:19" ht="12.75">
      <c r="A4" s="257" t="s">
        <v>55</v>
      </c>
      <c r="B4" s="256">
        <v>46134</v>
      </c>
      <c r="C4" s="256">
        <v>37437</v>
      </c>
      <c r="D4" s="256">
        <v>26666</v>
      </c>
      <c r="E4" s="256">
        <v>19026</v>
      </c>
      <c r="F4" s="256">
        <v>14925</v>
      </c>
      <c r="G4" s="256">
        <v>11495</v>
      </c>
      <c r="H4" s="256">
        <v>8265</v>
      </c>
      <c r="I4" s="256">
        <v>6456</v>
      </c>
      <c r="J4" s="256">
        <v>5319.127</v>
      </c>
      <c r="K4" s="256">
        <v>4006.531</v>
      </c>
      <c r="L4" s="256">
        <v>2940.3</v>
      </c>
      <c r="M4" s="256">
        <v>2323.9</v>
      </c>
      <c r="N4" s="256">
        <v>2106.2</v>
      </c>
      <c r="O4" s="256">
        <v>1349.194</v>
      </c>
      <c r="P4" s="256">
        <v>476.2</v>
      </c>
      <c r="Q4" s="256">
        <v>118.969</v>
      </c>
      <c r="R4" s="256">
        <v>12.287</v>
      </c>
      <c r="S4" s="256">
        <v>0.409</v>
      </c>
    </row>
    <row r="5" spans="1:19" ht="12.75">
      <c r="A5" s="257" t="s">
        <v>216</v>
      </c>
      <c r="B5" s="258">
        <v>14287</v>
      </c>
      <c r="C5" s="258">
        <v>9773</v>
      </c>
      <c r="D5" s="258">
        <v>6131</v>
      </c>
      <c r="E5" s="258">
        <v>4300</v>
      </c>
      <c r="F5" s="258">
        <v>3452</v>
      </c>
      <c r="G5" s="258">
        <v>2689</v>
      </c>
      <c r="H5" s="258">
        <v>2057</v>
      </c>
      <c r="I5" s="258">
        <v>1560</v>
      </c>
      <c r="J5" s="258">
        <v>1169.536</v>
      </c>
      <c r="K5" s="256">
        <v>983.8209999999999</v>
      </c>
      <c r="L5" s="256">
        <v>923</v>
      </c>
      <c r="M5" s="256">
        <v>1040.6</v>
      </c>
      <c r="N5" s="256">
        <v>1217.6</v>
      </c>
      <c r="O5" s="256">
        <v>681.706</v>
      </c>
      <c r="P5" s="256">
        <v>200.261</v>
      </c>
      <c r="Q5" s="256">
        <v>61.413</v>
      </c>
      <c r="R5" s="256">
        <v>9.902</v>
      </c>
      <c r="S5" s="256">
        <v>0.405</v>
      </c>
    </row>
    <row r="6" spans="1:19" ht="12.75">
      <c r="A6" s="257" t="s">
        <v>58</v>
      </c>
      <c r="B6" s="258">
        <v>163</v>
      </c>
      <c r="C6" s="258">
        <v>149</v>
      </c>
      <c r="D6" s="258">
        <v>105</v>
      </c>
      <c r="E6" s="258">
        <v>48</v>
      </c>
      <c r="F6" s="258">
        <v>29</v>
      </c>
      <c r="G6" s="258">
        <v>13</v>
      </c>
      <c r="H6" s="258">
        <v>10</v>
      </c>
      <c r="I6" s="258">
        <v>5</v>
      </c>
      <c r="J6" s="258"/>
      <c r="K6" s="256">
        <v>2.752</v>
      </c>
      <c r="L6" s="256">
        <v>5.5</v>
      </c>
      <c r="M6" s="256">
        <v>181.033</v>
      </c>
      <c r="N6" s="256">
        <v>301.772</v>
      </c>
      <c r="O6" s="256">
        <v>214.694</v>
      </c>
      <c r="P6" s="256">
        <v>42.599</v>
      </c>
      <c r="Q6" s="256"/>
      <c r="R6" s="256"/>
      <c r="S6" s="256"/>
    </row>
    <row r="7" spans="1:19" ht="12.75">
      <c r="A7" s="257" t="s">
        <v>59</v>
      </c>
      <c r="B7" s="255">
        <v>155</v>
      </c>
      <c r="C7" s="255">
        <v>12</v>
      </c>
      <c r="D7" s="255">
        <v>7</v>
      </c>
      <c r="E7" s="255">
        <v>6</v>
      </c>
      <c r="F7" s="255">
        <v>9</v>
      </c>
      <c r="G7" s="255">
        <v>0</v>
      </c>
      <c r="H7" s="255">
        <v>0</v>
      </c>
      <c r="I7" s="255">
        <v>0</v>
      </c>
      <c r="J7" s="258">
        <v>0</v>
      </c>
      <c r="K7" s="256">
        <v>0.436</v>
      </c>
      <c r="L7" s="256">
        <v>4</v>
      </c>
      <c r="M7" s="256">
        <v>30</v>
      </c>
      <c r="N7" s="256">
        <v>304.59</v>
      </c>
      <c r="O7" s="256">
        <v>76.8</v>
      </c>
      <c r="P7" s="256">
        <v>2.9</v>
      </c>
      <c r="Q7" s="256"/>
      <c r="R7" s="256"/>
      <c r="S7" s="256"/>
    </row>
    <row r="8" spans="1:19" ht="12.75">
      <c r="A8" s="257" t="s">
        <v>60</v>
      </c>
      <c r="B8" s="255">
        <v>393</v>
      </c>
      <c r="C8" s="255">
        <v>75</v>
      </c>
      <c r="D8" s="255">
        <v>143</v>
      </c>
      <c r="E8" s="255">
        <v>227</v>
      </c>
      <c r="F8" s="255">
        <v>106</v>
      </c>
      <c r="G8" s="255">
        <v>162</v>
      </c>
      <c r="H8" s="255">
        <v>189</v>
      </c>
      <c r="I8" s="255">
        <v>136</v>
      </c>
      <c r="J8" s="258">
        <v>-155.93900000000065</v>
      </c>
      <c r="K8" s="256">
        <v>234.877</v>
      </c>
      <c r="L8" s="256">
        <v>209</v>
      </c>
      <c r="M8" s="256">
        <v>114.17</v>
      </c>
      <c r="N8" s="256">
        <v>242.8</v>
      </c>
      <c r="O8" s="256">
        <v>37.444</v>
      </c>
      <c r="P8" s="256">
        <v>12.586</v>
      </c>
      <c r="Q8" s="256">
        <v>-1.575</v>
      </c>
      <c r="R8" s="256">
        <v>-0.197</v>
      </c>
      <c r="S8" s="256">
        <v>0</v>
      </c>
    </row>
    <row r="9" spans="1:19" ht="12.75">
      <c r="A9" s="259" t="s">
        <v>217</v>
      </c>
      <c r="B9" s="260">
        <v>-39</v>
      </c>
      <c r="C9" s="260">
        <v>631</v>
      </c>
      <c r="D9" s="260">
        <v>1152</v>
      </c>
      <c r="E9" s="260">
        <v>902</v>
      </c>
      <c r="F9" s="260">
        <v>645</v>
      </c>
      <c r="G9" s="260">
        <v>476</v>
      </c>
      <c r="H9" s="260">
        <v>190</v>
      </c>
      <c r="I9" s="260">
        <v>333</v>
      </c>
      <c r="J9" s="261">
        <v>588.4</v>
      </c>
      <c r="K9" s="262">
        <v>35.282</v>
      </c>
      <c r="L9" s="262">
        <v>-148.9</v>
      </c>
      <c r="M9" s="262">
        <v>-567.3</v>
      </c>
      <c r="N9" s="262">
        <v>-1410.9619999999998</v>
      </c>
      <c r="O9" s="262">
        <v>-720.0379999999999</v>
      </c>
      <c r="P9" s="262">
        <v>-124.54599999999998</v>
      </c>
      <c r="Q9" s="262">
        <v>-31.019999999999985</v>
      </c>
      <c r="R9" s="262">
        <v>-6.2459999999999996</v>
      </c>
      <c r="S9" s="262">
        <v>-0.30299999999999994</v>
      </c>
    </row>
    <row r="10" spans="1:19" ht="12.75">
      <c r="A10" s="213"/>
      <c r="B10" s="267"/>
      <c r="C10" s="267"/>
      <c r="D10" s="267"/>
      <c r="E10" s="267"/>
      <c r="F10" s="267"/>
      <c r="G10" s="267"/>
      <c r="H10" s="267"/>
      <c r="I10" s="267"/>
      <c r="J10" s="267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 ht="12.75">
      <c r="A11" s="263" t="s">
        <v>62</v>
      </c>
      <c r="B11" s="264">
        <f aca="true" t="shared" si="0" ref="B11:S11">B4/B3</f>
        <v>0.7551437971617043</v>
      </c>
      <c r="C11" s="264">
        <f t="shared" si="0"/>
        <v>0.7786883540986335</v>
      </c>
      <c r="D11" s="264">
        <f t="shared" si="0"/>
        <v>0.7796164191322652</v>
      </c>
      <c r="E11" s="264">
        <f t="shared" si="0"/>
        <v>0.7762862621893998</v>
      </c>
      <c r="F11" s="264">
        <f t="shared" si="0"/>
        <v>0.7787227381821976</v>
      </c>
      <c r="G11" s="264">
        <f t="shared" si="0"/>
        <v>0.7748567576676778</v>
      </c>
      <c r="H11" s="264">
        <f t="shared" si="0"/>
        <v>0.7716366352348053</v>
      </c>
      <c r="I11" s="264">
        <f t="shared" si="0"/>
        <v>0.7604240282685513</v>
      </c>
      <c r="J11" s="264">
        <f t="shared" si="0"/>
        <v>0.7685351396680655</v>
      </c>
      <c r="K11" s="264">
        <f t="shared" si="0"/>
        <v>0.7611626348695091</v>
      </c>
      <c r="L11" s="264">
        <f t="shared" si="0"/>
        <v>0.7476162628086145</v>
      </c>
      <c r="M11" s="264">
        <f t="shared" si="0"/>
        <v>0.7442672303356392</v>
      </c>
      <c r="N11" s="264">
        <f t="shared" si="0"/>
        <v>0.7625633598841418</v>
      </c>
      <c r="O11" s="264">
        <f t="shared" si="0"/>
        <v>0.8227796072691792</v>
      </c>
      <c r="P11" s="264">
        <f t="shared" si="0"/>
        <v>0.780655737704918</v>
      </c>
      <c r="Q11" s="264">
        <f t="shared" si="0"/>
        <v>0.8050031464201858</v>
      </c>
      <c r="R11" s="264">
        <f t="shared" si="0"/>
        <v>0.7803251619458911</v>
      </c>
      <c r="S11" s="264">
        <f t="shared" si="0"/>
        <v>0.8003913894324852</v>
      </c>
    </row>
    <row r="12" spans="1:19" ht="12.75">
      <c r="A12" s="263" t="s">
        <v>218</v>
      </c>
      <c r="B12" s="264">
        <f aca="true" t="shared" si="1" ref="B12:S12">B5/B3</f>
        <v>0.23385657931350565</v>
      </c>
      <c r="C12" s="264">
        <f t="shared" si="1"/>
        <v>0.2032780747550804</v>
      </c>
      <c r="D12" s="264">
        <f t="shared" si="1"/>
        <v>0.17924804116477605</v>
      </c>
      <c r="E12" s="264">
        <f t="shared" si="1"/>
        <v>0.17544575462075157</v>
      </c>
      <c r="F12" s="264">
        <f t="shared" si="1"/>
        <v>0.18011061254304497</v>
      </c>
      <c r="G12" s="264">
        <f t="shared" si="1"/>
        <v>0.18126053252443547</v>
      </c>
      <c r="H12" s="264">
        <f t="shared" si="1"/>
        <v>0.19204556063859585</v>
      </c>
      <c r="I12" s="264">
        <f t="shared" si="1"/>
        <v>0.18374558303886926</v>
      </c>
      <c r="J12" s="264">
        <f t="shared" si="1"/>
        <v>0.16898064534026555</v>
      </c>
      <c r="K12" s="264">
        <f t="shared" si="1"/>
        <v>0.18690677411455328</v>
      </c>
      <c r="L12" s="264">
        <f t="shared" si="1"/>
        <v>0.2346868722825396</v>
      </c>
      <c r="M12" s="264">
        <f t="shared" si="1"/>
        <v>0.33326928004099404</v>
      </c>
      <c r="N12" s="264">
        <f t="shared" si="1"/>
        <v>0.4408399710354815</v>
      </c>
      <c r="O12" s="264">
        <f t="shared" si="1"/>
        <v>0.4157250884254178</v>
      </c>
      <c r="P12" s="264">
        <f t="shared" si="1"/>
        <v>0.3282967213114754</v>
      </c>
      <c r="Q12" s="264">
        <f t="shared" si="1"/>
        <v>0.4155507588624168</v>
      </c>
      <c r="R12" s="264">
        <f t="shared" si="1"/>
        <v>0.6288581226978279</v>
      </c>
      <c r="S12" s="264">
        <f t="shared" si="1"/>
        <v>0.7925636007827789</v>
      </c>
    </row>
    <row r="13" spans="1:19" ht="12.75">
      <c r="A13" s="263" t="s">
        <v>64</v>
      </c>
      <c r="B13" s="264">
        <f aca="true" t="shared" si="2" ref="B13:S13">B6/B3</f>
        <v>0.0026680634442571164</v>
      </c>
      <c r="C13" s="264">
        <f t="shared" si="2"/>
        <v>0.003099195041287934</v>
      </c>
      <c r="D13" s="264">
        <f t="shared" si="2"/>
        <v>0.0030698163957431877</v>
      </c>
      <c r="E13" s="264">
        <f t="shared" si="2"/>
        <v>0.001958464237626994</v>
      </c>
      <c r="F13" s="264">
        <f t="shared" si="2"/>
        <v>0.0015130961076907023</v>
      </c>
      <c r="G13" s="264">
        <f t="shared" si="2"/>
        <v>0.0008763060330299966</v>
      </c>
      <c r="H13" s="264">
        <f t="shared" si="2"/>
        <v>0.0009336196433572963</v>
      </c>
      <c r="I13" s="264">
        <f t="shared" si="2"/>
        <v>0.0005889281507656066</v>
      </c>
      <c r="J13" s="264">
        <f t="shared" si="2"/>
        <v>0</v>
      </c>
      <c r="K13" s="264">
        <f t="shared" si="2"/>
        <v>0.0005228262482334192</v>
      </c>
      <c r="L13" s="264">
        <f t="shared" si="2"/>
        <v>0.0013984591522794884</v>
      </c>
      <c r="M13" s="264">
        <f t="shared" si="2"/>
        <v>0.05797879836023571</v>
      </c>
      <c r="N13" s="264">
        <f t="shared" si="2"/>
        <v>0.10925850832729905</v>
      </c>
      <c r="O13" s="264">
        <f t="shared" si="2"/>
        <v>0.13092694231003782</v>
      </c>
      <c r="P13" s="264">
        <f t="shared" si="2"/>
        <v>0.0698344262295082</v>
      </c>
      <c r="Q13" s="264">
        <f t="shared" si="2"/>
        <v>0</v>
      </c>
      <c r="R13" s="264">
        <f t="shared" si="2"/>
        <v>0</v>
      </c>
      <c r="S13" s="264">
        <f t="shared" si="2"/>
        <v>0</v>
      </c>
    </row>
    <row r="14" spans="1:19" ht="12.75">
      <c r="A14" s="215" t="s">
        <v>219</v>
      </c>
      <c r="B14" s="265">
        <f aca="true" t="shared" si="3" ref="B14:S14">B9/B3</f>
        <v>-0.0006383710081351383</v>
      </c>
      <c r="C14" s="265">
        <f t="shared" si="3"/>
        <v>0.013124779000353599</v>
      </c>
      <c r="D14" s="265">
        <f t="shared" si="3"/>
        <v>0.03368027131329669</v>
      </c>
      <c r="E14" s="265">
        <f t="shared" si="3"/>
        <v>0.036802807132073935</v>
      </c>
      <c r="F14" s="265">
        <f t="shared" si="3"/>
        <v>0.03365334446415528</v>
      </c>
      <c r="G14" s="265">
        <f t="shared" si="3"/>
        <v>0.03208628244017526</v>
      </c>
      <c r="H14" s="265">
        <f t="shared" si="3"/>
        <v>0.01773877322378863</v>
      </c>
      <c r="I14" s="265">
        <f t="shared" si="3"/>
        <v>0.0392226148409894</v>
      </c>
      <c r="J14" s="265">
        <f t="shared" si="3"/>
        <v>0.08501509292421289</v>
      </c>
      <c r="K14" s="265">
        <f t="shared" si="3"/>
        <v>0.00670289087578906</v>
      </c>
      <c r="L14" s="265">
        <f t="shared" si="3"/>
        <v>-0.03786010323171197</v>
      </c>
      <c r="M14" s="264">
        <f t="shared" si="3"/>
        <v>-0.1816871637202152</v>
      </c>
      <c r="N14" s="264">
        <f t="shared" si="3"/>
        <v>-0.5108479362780592</v>
      </c>
      <c r="O14" s="264">
        <f t="shared" si="3"/>
        <v>-0.4391011098914501</v>
      </c>
      <c r="P14" s="264">
        <f t="shared" si="3"/>
        <v>-0.20417377049180324</v>
      </c>
      <c r="Q14" s="264">
        <f t="shared" si="3"/>
        <v>-0.20989667562099498</v>
      </c>
      <c r="R14" s="264">
        <f t="shared" si="3"/>
        <v>-0.39667217071002153</v>
      </c>
      <c r="S14" s="264">
        <f t="shared" si="3"/>
        <v>-0.5929549902152641</v>
      </c>
    </row>
    <row r="16" spans="1:19" ht="12.75">
      <c r="A16" s="213" t="s">
        <v>220</v>
      </c>
      <c r="B16" s="273">
        <v>11448</v>
      </c>
      <c r="C16" s="273">
        <v>9576</v>
      </c>
      <c r="D16" s="273">
        <v>8762</v>
      </c>
      <c r="E16" s="273">
        <v>6366</v>
      </c>
      <c r="F16" s="273">
        <v>3727</v>
      </c>
      <c r="G16" s="273">
        <v>3112</v>
      </c>
      <c r="H16" s="273">
        <v>2019</v>
      </c>
      <c r="I16" s="273">
        <v>2000</v>
      </c>
      <c r="J16" s="273">
        <v>1779.199</v>
      </c>
      <c r="K16" s="273">
        <v>1394.823</v>
      </c>
      <c r="L16" s="273">
        <v>1300.969</v>
      </c>
      <c r="M16" s="273">
        <v>996.585</v>
      </c>
      <c r="N16" s="273">
        <v>1100.522</v>
      </c>
      <c r="O16" s="273">
        <v>706.188</v>
      </c>
      <c r="P16" s="273">
        <v>373.445</v>
      </c>
      <c r="Q16" s="268">
        <v>125.066</v>
      </c>
      <c r="R16" s="268">
        <v>6.2</v>
      </c>
      <c r="S16" s="268">
        <v>1</v>
      </c>
    </row>
    <row r="17" spans="1:19" ht="12.75">
      <c r="A17" s="213" t="s">
        <v>221</v>
      </c>
      <c r="B17" s="266">
        <v>-5352</v>
      </c>
      <c r="C17" s="266">
        <v>-4297</v>
      </c>
      <c r="D17" s="266">
        <v>-3447</v>
      </c>
      <c r="E17" s="266">
        <v>-2006</v>
      </c>
      <c r="F17" s="266">
        <v>-1317</v>
      </c>
      <c r="G17" s="266">
        <v>-1097</v>
      </c>
      <c r="H17" s="266">
        <v>-762</v>
      </c>
      <c r="I17" s="266">
        <v>-583</v>
      </c>
      <c r="J17" s="266">
        <v>-402.788</v>
      </c>
      <c r="K17" s="266">
        <v>-725.6260000000001</v>
      </c>
      <c r="L17" s="266">
        <v>-646.3309999999998</v>
      </c>
      <c r="M17" s="266">
        <v>-557.8509999999999</v>
      </c>
      <c r="N17" s="266">
        <v>-290.1449999999995</v>
      </c>
      <c r="O17" s="266">
        <v>724.3079999999999</v>
      </c>
      <c r="P17" s="266">
        <v>85.43200000000002</v>
      </c>
      <c r="Q17" s="267">
        <v>-27.643</v>
      </c>
      <c r="R17" s="269">
        <v>-1.7</v>
      </c>
      <c r="S17" s="269">
        <v>-0.9</v>
      </c>
    </row>
    <row r="18" spans="1:19" ht="12.75">
      <c r="A18" s="213" t="s">
        <v>222</v>
      </c>
      <c r="B18" s="266">
        <v>7060</v>
      </c>
      <c r="C18" s="266">
        <v>4417</v>
      </c>
      <c r="D18" s="266">
        <v>2414</v>
      </c>
      <c r="E18" s="266">
        <v>1290</v>
      </c>
      <c r="F18" s="266">
        <v>854</v>
      </c>
      <c r="G18" s="266">
        <v>543</v>
      </c>
      <c r="H18" s="266">
        <v>457</v>
      </c>
      <c r="I18" s="266">
        <v>348</v>
      </c>
      <c r="J18" s="266">
        <v>246.156</v>
      </c>
      <c r="K18" s="266">
        <v>224.285</v>
      </c>
      <c r="L18" s="266">
        <v>239.398</v>
      </c>
      <c r="M18" s="266">
        <v>271.751</v>
      </c>
      <c r="N18" s="266">
        <v>366.416</v>
      </c>
      <c r="O18" s="266">
        <v>317.613</v>
      </c>
      <c r="P18" s="266">
        <v>29.791</v>
      </c>
      <c r="Q18" s="267">
        <v>9.265</v>
      </c>
      <c r="R18" s="267"/>
      <c r="S18" s="267"/>
    </row>
    <row r="19" spans="1:19" s="280" customFormat="1" ht="12.75">
      <c r="A19" s="216" t="s">
        <v>68</v>
      </c>
      <c r="B19" s="277">
        <v>32432</v>
      </c>
      <c r="C19" s="277">
        <v>25250</v>
      </c>
      <c r="D19" s="277">
        <v>18775</v>
      </c>
      <c r="E19" s="277">
        <v>13795</v>
      </c>
      <c r="F19" s="277">
        <v>8169</v>
      </c>
      <c r="G19" s="277">
        <v>6225</v>
      </c>
      <c r="H19" s="277">
        <v>4164</v>
      </c>
      <c r="I19" s="277">
        <v>3473</v>
      </c>
      <c r="J19" s="278">
        <v>3248.5</v>
      </c>
      <c r="K19" s="278">
        <v>2162.033</v>
      </c>
      <c r="L19" s="278">
        <v>1990.5</v>
      </c>
      <c r="M19" s="278">
        <v>1637.5</v>
      </c>
      <c r="N19" s="278">
        <v>2135.1</v>
      </c>
      <c r="O19" s="278">
        <v>2472</v>
      </c>
      <c r="P19" s="278">
        <v>648.5</v>
      </c>
      <c r="Q19" s="279">
        <v>149.8</v>
      </c>
      <c r="R19" s="279">
        <v>8.4</v>
      </c>
      <c r="S19" s="279">
        <v>1.1</v>
      </c>
    </row>
    <row r="20" spans="1:19" ht="12.75">
      <c r="A20" s="213" t="s">
        <v>223</v>
      </c>
      <c r="B20" s="266">
        <v>4964</v>
      </c>
      <c r="C20" s="266">
        <v>1939</v>
      </c>
      <c r="D20" s="266">
        <v>865</v>
      </c>
      <c r="E20" s="266">
        <v>393</v>
      </c>
      <c r="F20" s="266">
        <v>592</v>
      </c>
      <c r="G20" s="266">
        <v>1361</v>
      </c>
      <c r="H20" s="266">
        <v>1283</v>
      </c>
      <c r="I20" s="266">
        <v>1519</v>
      </c>
      <c r="J20" s="266">
        <v>1849.778</v>
      </c>
      <c r="K20" s="266">
        <v>1929.589</v>
      </c>
      <c r="L20" s="266">
        <v>2246.8500000000004</v>
      </c>
      <c r="M20" s="266">
        <v>2150.485</v>
      </c>
      <c r="N20" s="266">
        <v>2144.0440000000003</v>
      </c>
      <c r="O20" s="266">
        <v>1480.6599999999999</v>
      </c>
      <c r="P20" s="266">
        <v>348.824</v>
      </c>
      <c r="Q20" s="267">
        <v>78.202</v>
      </c>
      <c r="R20" s="271">
        <v>0</v>
      </c>
      <c r="S20" s="271">
        <v>0</v>
      </c>
    </row>
    <row r="21" spans="1:19" ht="13.5" thickBot="1">
      <c r="A21" s="213" t="s">
        <v>70</v>
      </c>
      <c r="B21" s="266">
        <v>8192</v>
      </c>
      <c r="C21" s="266">
        <v>7757</v>
      </c>
      <c r="D21" s="266">
        <v>6864</v>
      </c>
      <c r="E21" s="266">
        <v>5257</v>
      </c>
      <c r="F21" s="266">
        <v>2672</v>
      </c>
      <c r="G21" s="266">
        <v>1197</v>
      </c>
      <c r="H21" s="266">
        <v>431</v>
      </c>
      <c r="I21" s="266">
        <v>246</v>
      </c>
      <c r="J21" s="266">
        <v>-227.211</v>
      </c>
      <c r="K21" s="266">
        <v>-1036.107</v>
      </c>
      <c r="L21" s="266">
        <v>-1352.814</v>
      </c>
      <c r="M21" s="266">
        <v>-1440</v>
      </c>
      <c r="N21" s="266">
        <v>-967.251</v>
      </c>
      <c r="O21" s="266">
        <v>267.449</v>
      </c>
      <c r="P21" s="266">
        <v>139.844</v>
      </c>
      <c r="Q21" s="267">
        <v>28.486</v>
      </c>
      <c r="R21" s="270">
        <v>2.9</v>
      </c>
      <c r="S21" s="270">
        <v>1</v>
      </c>
    </row>
    <row r="22" spans="1:19" ht="12.75">
      <c r="A22" s="272" t="s">
        <v>71</v>
      </c>
      <c r="B22" s="273">
        <v>454</v>
      </c>
      <c r="C22" s="273">
        <v>455</v>
      </c>
      <c r="D22" s="273">
        <v>451</v>
      </c>
      <c r="E22" s="273">
        <v>444</v>
      </c>
      <c r="F22" s="273">
        <v>428</v>
      </c>
      <c r="G22" s="273">
        <v>416</v>
      </c>
      <c r="H22" s="273">
        <v>414</v>
      </c>
      <c r="I22" s="273">
        <v>416</v>
      </c>
      <c r="J22" s="273">
        <v>408.052</v>
      </c>
      <c r="K22" s="273">
        <v>401.075</v>
      </c>
      <c r="L22" s="273">
        <v>387.906</v>
      </c>
      <c r="M22" s="273">
        <v>373.2</v>
      </c>
      <c r="N22" s="273">
        <v>357.14</v>
      </c>
      <c r="O22" s="273">
        <v>345.155</v>
      </c>
      <c r="P22" s="273">
        <v>159.267</v>
      </c>
      <c r="Q22" s="273">
        <v>144.9</v>
      </c>
      <c r="R22" s="272"/>
      <c r="S22" s="2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9.140625" style="0" customWidth="1"/>
    <col min="2" max="2" width="17.8515625" style="0" customWidth="1"/>
    <col min="3" max="5" width="9.140625" style="0" customWidth="1"/>
    <col min="6" max="6" width="12.57421875" style="0" customWidth="1"/>
    <col min="7" max="9" width="7.8515625" style="0" customWidth="1"/>
    <col min="10" max="16384" width="9.140625" style="0" customWidth="1"/>
  </cols>
  <sheetData>
    <row r="2" ht="15">
      <c r="B2" s="94" t="s">
        <v>18</v>
      </c>
    </row>
    <row r="3" spans="3:9" ht="15.75" thickBot="1">
      <c r="C3" s="284" t="s">
        <v>19</v>
      </c>
      <c r="D3" s="284"/>
      <c r="E3" s="284"/>
      <c r="F3" s="95" t="s">
        <v>20</v>
      </c>
      <c r="G3" s="284" t="s">
        <v>21</v>
      </c>
      <c r="H3" s="284"/>
      <c r="I3" s="284"/>
    </row>
    <row r="4" spans="2:11" ht="15.75" thickBot="1">
      <c r="B4" s="26" t="s">
        <v>22</v>
      </c>
      <c r="C4" s="27" t="s">
        <v>23</v>
      </c>
      <c r="D4" s="28" t="s">
        <v>24</v>
      </c>
      <c r="E4" s="28" t="s">
        <v>25</v>
      </c>
      <c r="F4" s="29" t="s">
        <v>26</v>
      </c>
      <c r="G4" s="30" t="s">
        <v>27</v>
      </c>
      <c r="H4" s="30" t="s">
        <v>28</v>
      </c>
      <c r="I4" s="30" t="s">
        <v>25</v>
      </c>
      <c r="J4" s="31" t="s">
        <v>29</v>
      </c>
      <c r="K4" s="32" t="s">
        <v>30</v>
      </c>
    </row>
    <row r="5" spans="2:11" ht="14.25" customHeight="1">
      <c r="B5" s="33" t="s">
        <v>31</v>
      </c>
      <c r="C5" s="1">
        <v>6547</v>
      </c>
      <c r="D5" s="1">
        <v>3676</v>
      </c>
      <c r="E5" s="1">
        <v>492</v>
      </c>
      <c r="F5" s="34">
        <v>36202</v>
      </c>
      <c r="G5" s="98">
        <v>4.1</v>
      </c>
      <c r="H5" s="98">
        <v>148.4</v>
      </c>
      <c r="I5" s="99">
        <v>5.6</v>
      </c>
      <c r="J5" s="92">
        <v>0.075</v>
      </c>
      <c r="K5" s="102">
        <v>0.027</v>
      </c>
    </row>
    <row r="6" spans="2:11" ht="14.25" customHeight="1">
      <c r="B6" s="33" t="s">
        <v>32</v>
      </c>
      <c r="C6" s="1">
        <v>6529</v>
      </c>
      <c r="D6" s="1">
        <v>1872</v>
      </c>
      <c r="E6" s="1">
        <v>665</v>
      </c>
      <c r="F6" s="35" t="s">
        <v>33</v>
      </c>
      <c r="G6" s="98">
        <v>16.9</v>
      </c>
      <c r="H6" s="98">
        <v>370</v>
      </c>
      <c r="I6" s="99">
        <v>17.5</v>
      </c>
      <c r="J6" s="92">
        <v>0.102</v>
      </c>
      <c r="K6" s="102">
        <v>0.046</v>
      </c>
    </row>
    <row r="7" spans="2:11" ht="14.25" customHeight="1">
      <c r="B7" s="33" t="s">
        <v>34</v>
      </c>
      <c r="C7" s="1">
        <v>4859</v>
      </c>
      <c r="D7" s="1">
        <v>630</v>
      </c>
      <c r="E7" s="1">
        <v>44</v>
      </c>
      <c r="F7" s="35" t="s">
        <v>35</v>
      </c>
      <c r="G7" s="98">
        <v>0.6</v>
      </c>
      <c r="H7" s="98">
        <v>243</v>
      </c>
      <c r="I7" s="99">
        <v>1</v>
      </c>
      <c r="J7" s="92">
        <v>0.009</v>
      </c>
      <c r="K7" s="102">
        <v>0.002</v>
      </c>
    </row>
    <row r="8" spans="2:11" ht="14.25" customHeight="1">
      <c r="B8" s="33" t="s">
        <v>36</v>
      </c>
      <c r="C8" s="1">
        <v>3740</v>
      </c>
      <c r="D8" s="1">
        <v>1328</v>
      </c>
      <c r="E8" s="1">
        <v>962</v>
      </c>
      <c r="F8" s="34">
        <v>36417</v>
      </c>
      <c r="G8" s="98">
        <v>9.2</v>
      </c>
      <c r="H8" s="98">
        <v>87.5</v>
      </c>
      <c r="I8" s="99">
        <v>14.5</v>
      </c>
      <c r="J8" s="92">
        <v>0.257</v>
      </c>
      <c r="K8" s="102">
        <v>0.105</v>
      </c>
    </row>
    <row r="9" spans="2:11" ht="14.25" customHeight="1">
      <c r="B9" s="33" t="s">
        <v>37</v>
      </c>
      <c r="C9" s="1">
        <v>2459</v>
      </c>
      <c r="D9" s="1">
        <v>614</v>
      </c>
      <c r="E9" s="1">
        <v>79</v>
      </c>
      <c r="F9" s="35" t="s">
        <v>38</v>
      </c>
      <c r="G9" s="98">
        <v>0.8</v>
      </c>
      <c r="H9" s="98">
        <v>78</v>
      </c>
      <c r="I9" s="99">
        <v>0.9</v>
      </c>
      <c r="J9" s="92">
        <v>0.032</v>
      </c>
      <c r="K9" s="102">
        <v>0.01</v>
      </c>
    </row>
    <row r="10" spans="2:11" ht="14.25" customHeight="1">
      <c r="B10" s="33" t="s">
        <v>39</v>
      </c>
      <c r="C10" s="1">
        <v>1698</v>
      </c>
      <c r="D10" s="1">
        <v>250</v>
      </c>
      <c r="E10" s="1">
        <v>137</v>
      </c>
      <c r="F10" s="34">
        <v>36549</v>
      </c>
      <c r="G10" s="98">
        <v>0.9</v>
      </c>
      <c r="H10" s="98">
        <v>78.8</v>
      </c>
      <c r="I10" s="99">
        <v>0.9</v>
      </c>
      <c r="J10" s="92">
        <v>0.081</v>
      </c>
      <c r="K10" s="102">
        <v>0.011</v>
      </c>
    </row>
    <row r="11" spans="2:11" ht="14.25" customHeight="1">
      <c r="B11" s="33" t="s">
        <v>40</v>
      </c>
      <c r="C11" s="1">
        <v>1248</v>
      </c>
      <c r="D11" s="1">
        <v>877</v>
      </c>
      <c r="E11" s="1">
        <v>135</v>
      </c>
      <c r="F11" s="34">
        <v>36560</v>
      </c>
      <c r="G11" s="98">
        <v>3.6</v>
      </c>
      <c r="H11" s="98">
        <v>70.5</v>
      </c>
      <c r="I11" s="99">
        <v>3.9</v>
      </c>
      <c r="J11" s="92">
        <v>0.108</v>
      </c>
      <c r="K11" s="102">
        <v>0.051</v>
      </c>
    </row>
    <row r="12" spans="2:11" ht="14.25" customHeight="1">
      <c r="B12" s="33" t="s">
        <v>41</v>
      </c>
      <c r="C12" s="1">
        <v>1036</v>
      </c>
      <c r="D12" s="1">
        <v>134</v>
      </c>
      <c r="E12" s="1">
        <v>48</v>
      </c>
      <c r="F12" s="35" t="s">
        <v>42</v>
      </c>
      <c r="G12" s="98">
        <v>1.1</v>
      </c>
      <c r="H12" s="98">
        <v>53.5</v>
      </c>
      <c r="I12" s="99">
        <v>1.7</v>
      </c>
      <c r="J12" s="92">
        <v>0.046</v>
      </c>
      <c r="K12" s="102">
        <v>0.021</v>
      </c>
    </row>
    <row r="13" spans="2:11" ht="14.25" customHeight="1">
      <c r="B13" s="33" t="s">
        <v>43</v>
      </c>
      <c r="C13" s="1">
        <v>966</v>
      </c>
      <c r="D13" s="1">
        <v>273</v>
      </c>
      <c r="E13" s="1">
        <v>39</v>
      </c>
      <c r="F13" s="34">
        <v>36483</v>
      </c>
      <c r="G13" s="98">
        <v>1.3</v>
      </c>
      <c r="H13" s="98">
        <v>91</v>
      </c>
      <c r="I13" s="99">
        <v>1.3</v>
      </c>
      <c r="J13" s="92">
        <v>0.04</v>
      </c>
      <c r="K13" s="102">
        <v>0.014</v>
      </c>
    </row>
    <row r="14" spans="2:11" ht="14.25" customHeight="1">
      <c r="B14" s="33" t="s">
        <v>44</v>
      </c>
      <c r="C14" s="1">
        <v>497</v>
      </c>
      <c r="D14" s="1">
        <v>124</v>
      </c>
      <c r="E14" s="1">
        <v>23</v>
      </c>
      <c r="F14" s="35" t="s">
        <v>45</v>
      </c>
      <c r="G14" s="98">
        <v>0.5</v>
      </c>
      <c r="H14" s="98">
        <v>28.5</v>
      </c>
      <c r="I14" s="99">
        <v>0.8</v>
      </c>
      <c r="J14" s="92">
        <v>0.045</v>
      </c>
      <c r="K14" s="102">
        <v>0.018</v>
      </c>
    </row>
    <row r="15" spans="2:11" ht="14.25" customHeight="1">
      <c r="B15" s="33" t="s">
        <v>46</v>
      </c>
      <c r="C15" s="1">
        <v>214</v>
      </c>
      <c r="D15" s="1">
        <v>40</v>
      </c>
      <c r="E15" s="1">
        <v>8</v>
      </c>
      <c r="F15" s="35" t="s">
        <v>47</v>
      </c>
      <c r="G15" s="98">
        <v>0.4</v>
      </c>
      <c r="H15" s="98">
        <v>53</v>
      </c>
      <c r="I15" s="99">
        <v>0.7</v>
      </c>
      <c r="J15" s="92">
        <v>0.038</v>
      </c>
      <c r="K15" s="102">
        <v>0.008</v>
      </c>
    </row>
    <row r="16" spans="2:11" ht="14.25" customHeight="1">
      <c r="B16" s="33" t="s">
        <v>48</v>
      </c>
      <c r="C16" s="1">
        <v>197</v>
      </c>
      <c r="D16" s="1">
        <v>74</v>
      </c>
      <c r="E16" s="1">
        <v>29</v>
      </c>
      <c r="F16" s="35" t="s">
        <v>49</v>
      </c>
      <c r="G16" s="98">
        <v>1.7</v>
      </c>
      <c r="H16" s="98">
        <v>15</v>
      </c>
      <c r="I16" s="99">
        <v>2</v>
      </c>
      <c r="J16" s="92">
        <v>0.145</v>
      </c>
      <c r="K16" s="102">
        <v>0.113</v>
      </c>
    </row>
    <row r="17" spans="2:11" ht="14.25" customHeight="1" thickBot="1">
      <c r="B17" s="36" t="s">
        <v>50</v>
      </c>
      <c r="C17" s="37">
        <v>92</v>
      </c>
      <c r="D17" s="37">
        <v>16</v>
      </c>
      <c r="E17" s="37">
        <v>14</v>
      </c>
      <c r="F17" s="38">
        <v>36571</v>
      </c>
      <c r="G17" s="100">
        <v>1.1</v>
      </c>
      <c r="H17" s="100">
        <v>19.5</v>
      </c>
      <c r="I17" s="101">
        <v>1.7</v>
      </c>
      <c r="J17" s="103">
        <v>0.155</v>
      </c>
      <c r="K17" s="102">
        <v>0.058</v>
      </c>
    </row>
    <row r="18" spans="2:11" ht="15.75" thickBot="1">
      <c r="B18" s="96" t="s">
        <v>51</v>
      </c>
      <c r="C18" s="97">
        <f>SUM(C5:C17)</f>
        <v>30082</v>
      </c>
      <c r="D18" s="97">
        <f>SUM(D5:D17)</f>
        <v>9908</v>
      </c>
      <c r="E18" s="46">
        <f>SUM(E5:E17)</f>
        <v>2675</v>
      </c>
      <c r="F18" s="2"/>
      <c r="G18" s="2"/>
      <c r="H18" s="2"/>
      <c r="I18" s="2"/>
      <c r="J18" s="104">
        <f>AVERAGE(J5:J17)</f>
        <v>0.08715384615384615</v>
      </c>
      <c r="K18" s="105">
        <f>AVERAGE(K5:K17)</f>
        <v>0.037230769230769234</v>
      </c>
    </row>
  </sheetData>
  <sheetProtection/>
  <mergeCells count="2">
    <mergeCell ref="C3:E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9.140625" style="0" customWidth="1"/>
    <col min="2" max="2" width="25.00390625" style="0" customWidth="1"/>
    <col min="3" max="7" width="9.140625" style="0" customWidth="1"/>
    <col min="8" max="8" width="10.28125" style="0" customWidth="1"/>
    <col min="9" max="16384" width="9.140625" style="0" customWidth="1"/>
  </cols>
  <sheetData>
    <row r="1" ht="15">
      <c r="B1" s="94" t="s">
        <v>52</v>
      </c>
    </row>
    <row r="2" spans="2:4" ht="15">
      <c r="B2" t="s">
        <v>210</v>
      </c>
      <c r="C2" t="s">
        <v>211</v>
      </c>
      <c r="D2" s="106">
        <v>34485</v>
      </c>
    </row>
    <row r="3" spans="3:4" ht="15">
      <c r="C3" t="s">
        <v>212</v>
      </c>
      <c r="D3" s="107">
        <v>34702</v>
      </c>
    </row>
    <row r="4" ht="15">
      <c r="D4" s="107"/>
    </row>
    <row r="5" spans="2:12" ht="15.75">
      <c r="B5" s="108" t="s">
        <v>53</v>
      </c>
      <c r="C5" s="109">
        <v>1995</v>
      </c>
      <c r="D5" s="109">
        <f>C5+1</f>
        <v>1996</v>
      </c>
      <c r="E5" s="109">
        <f>D5+1</f>
        <v>1997</v>
      </c>
      <c r="F5" s="109">
        <f>E5+1</f>
        <v>1998</v>
      </c>
      <c r="G5" s="109">
        <f>F5+1</f>
        <v>1999</v>
      </c>
      <c r="H5" s="110">
        <v>2000</v>
      </c>
      <c r="I5" s="109">
        <v>2001</v>
      </c>
      <c r="J5" s="110">
        <v>2002</v>
      </c>
      <c r="K5" s="109">
        <v>2003</v>
      </c>
      <c r="L5" s="109">
        <v>2004</v>
      </c>
    </row>
    <row r="6" spans="2:12" ht="15.75">
      <c r="B6" s="111" t="s">
        <v>54</v>
      </c>
      <c r="C6" s="112">
        <v>0.511</v>
      </c>
      <c r="D6" s="112">
        <v>15.746</v>
      </c>
      <c r="E6" s="112">
        <v>147.787</v>
      </c>
      <c r="F6" s="112">
        <v>610</v>
      </c>
      <c r="G6" s="113">
        <v>1639.8</v>
      </c>
      <c r="H6" s="113">
        <v>2762</v>
      </c>
      <c r="I6" s="113">
        <v>3122.4</v>
      </c>
      <c r="J6" s="113">
        <v>3932.9</v>
      </c>
      <c r="K6" s="113">
        <v>5263.699</v>
      </c>
      <c r="L6" s="113">
        <v>6921.1</v>
      </c>
    </row>
    <row r="7" spans="2:12" ht="15.75">
      <c r="B7" s="111" t="s">
        <v>55</v>
      </c>
      <c r="C7" s="112">
        <v>0.409</v>
      </c>
      <c r="D7" s="112">
        <v>12.287</v>
      </c>
      <c r="E7" s="112">
        <v>118.969</v>
      </c>
      <c r="F7" s="112">
        <v>476.2</v>
      </c>
      <c r="G7" s="113">
        <v>1349.194</v>
      </c>
      <c r="H7" s="113">
        <v>2106.2</v>
      </c>
      <c r="I7" s="113">
        <v>2323.9</v>
      </c>
      <c r="J7" s="113">
        <v>2940.3</v>
      </c>
      <c r="K7" s="113">
        <v>4006.531</v>
      </c>
      <c r="L7" s="113">
        <v>5319.1</v>
      </c>
    </row>
    <row r="8" spans="2:12" ht="15.75">
      <c r="B8" s="111" t="s">
        <v>56</v>
      </c>
      <c r="C8" s="112">
        <v>0.2</v>
      </c>
      <c r="D8" s="112">
        <v>6.1</v>
      </c>
      <c r="E8" s="112">
        <v>40.5</v>
      </c>
      <c r="F8" s="112">
        <v>133</v>
      </c>
      <c r="G8" s="113">
        <v>413.15</v>
      </c>
      <c r="H8" s="113">
        <v>594.5</v>
      </c>
      <c r="I8" s="113">
        <v>512.4</v>
      </c>
      <c r="J8" s="113">
        <v>517.8</v>
      </c>
      <c r="K8" s="113">
        <f>477.032+122.787</f>
        <v>599.819</v>
      </c>
      <c r="L8" s="113">
        <v>748.4</v>
      </c>
    </row>
    <row r="9" spans="2:12" ht="15.75">
      <c r="B9" s="111" t="s">
        <v>57</v>
      </c>
      <c r="C9" s="112">
        <v>0.205</v>
      </c>
      <c r="D9" s="112">
        <v>3.802</v>
      </c>
      <c r="E9" s="112">
        <v>20.913</v>
      </c>
      <c r="F9" s="112">
        <f>112.76-F10-F11</f>
        <v>67.261</v>
      </c>
      <c r="G9" s="113">
        <f>896.4-G8-G10</f>
        <v>268.55600000000004</v>
      </c>
      <c r="H9" s="113">
        <v>623.1</v>
      </c>
      <c r="I9" s="113">
        <v>528.2</v>
      </c>
      <c r="J9" s="113">
        <v>405.2</v>
      </c>
      <c r="K9" s="113">
        <v>384.002</v>
      </c>
      <c r="L9" s="113">
        <v>421.1</v>
      </c>
    </row>
    <row r="10" spans="2:12" ht="15.75">
      <c r="B10" s="111" t="s">
        <v>58</v>
      </c>
      <c r="C10" s="112"/>
      <c r="D10" s="112"/>
      <c r="E10" s="112"/>
      <c r="F10" s="112">
        <v>42.599</v>
      </c>
      <c r="G10" s="113">
        <v>214.694</v>
      </c>
      <c r="H10" s="113">
        <v>301.772</v>
      </c>
      <c r="I10" s="113">
        <v>181.033</v>
      </c>
      <c r="J10" s="113">
        <v>5.5</v>
      </c>
      <c r="K10" s="113">
        <v>2.752</v>
      </c>
      <c r="L10" s="113">
        <v>-7.9</v>
      </c>
    </row>
    <row r="11" spans="2:12" ht="15.75">
      <c r="B11" s="111" t="s">
        <v>59</v>
      </c>
      <c r="C11" s="112"/>
      <c r="D11" s="112"/>
      <c r="E11" s="112"/>
      <c r="F11" s="112">
        <v>2.9</v>
      </c>
      <c r="G11" s="113">
        <v>76.8</v>
      </c>
      <c r="H11" s="113">
        <v>304.59</v>
      </c>
      <c r="I11" s="113">
        <v>30</v>
      </c>
      <c r="J11" s="113">
        <v>4</v>
      </c>
      <c r="K11" s="113">
        <v>0.436</v>
      </c>
      <c r="L11" s="113"/>
    </row>
    <row r="12" spans="2:12" ht="16.5" thickBot="1">
      <c r="B12" s="111" t="s">
        <v>60</v>
      </c>
      <c r="C12" s="112">
        <v>0</v>
      </c>
      <c r="D12" s="112">
        <v>-0.197</v>
      </c>
      <c r="E12" s="112">
        <v>-1.575</v>
      </c>
      <c r="F12" s="112">
        <v>12.586</v>
      </c>
      <c r="G12" s="113">
        <v>37.444</v>
      </c>
      <c r="H12" s="113">
        <v>242.8</v>
      </c>
      <c r="I12" s="113">
        <v>114.17</v>
      </c>
      <c r="J12" s="113">
        <v>209</v>
      </c>
      <c r="K12" s="113">
        <v>234.877</v>
      </c>
      <c r="L12" s="113"/>
    </row>
    <row r="13" spans="2:12" ht="16.5" thickBot="1">
      <c r="B13" s="114" t="s">
        <v>61</v>
      </c>
      <c r="C13" s="115">
        <f aca="true" t="shared" si="0" ref="C13:H13">C6-C7-C8-C9-C10-C12-C11</f>
        <v>-0.30299999999999994</v>
      </c>
      <c r="D13" s="116">
        <f t="shared" si="0"/>
        <v>-6.2459999999999996</v>
      </c>
      <c r="E13" s="116">
        <f t="shared" si="0"/>
        <v>-31.019999999999985</v>
      </c>
      <c r="F13" s="116">
        <f t="shared" si="0"/>
        <v>-124.54599999999998</v>
      </c>
      <c r="G13" s="116">
        <f t="shared" si="0"/>
        <v>-720.0379999999999</v>
      </c>
      <c r="H13" s="116">
        <f t="shared" si="0"/>
        <v>-1410.9619999999998</v>
      </c>
      <c r="I13" s="116">
        <v>-567.3</v>
      </c>
      <c r="J13" s="116">
        <v>-148.9</v>
      </c>
      <c r="K13" s="116">
        <v>35.282</v>
      </c>
      <c r="L13" s="116">
        <v>588.4</v>
      </c>
    </row>
    <row r="14" spans="2:12" ht="15.75">
      <c r="B14" s="117"/>
      <c r="C14" s="118"/>
      <c r="D14" s="118"/>
      <c r="E14" s="118"/>
      <c r="F14" s="118"/>
      <c r="G14" s="119"/>
      <c r="H14" s="119"/>
      <c r="I14" s="119"/>
      <c r="J14" s="119"/>
      <c r="K14" s="119"/>
      <c r="L14" s="119"/>
    </row>
    <row r="15" spans="2:12" ht="15.75">
      <c r="B15" s="120" t="s">
        <v>62</v>
      </c>
      <c r="C15" s="121">
        <f aca="true" t="shared" si="1" ref="C15:H15">C7/C6</f>
        <v>0.8003913894324852</v>
      </c>
      <c r="D15" s="121">
        <f t="shared" si="1"/>
        <v>0.7803251619458911</v>
      </c>
      <c r="E15" s="121">
        <f t="shared" si="1"/>
        <v>0.8050031464201858</v>
      </c>
      <c r="F15" s="121">
        <f t="shared" si="1"/>
        <v>0.780655737704918</v>
      </c>
      <c r="G15" s="121">
        <f t="shared" si="1"/>
        <v>0.8227796072691792</v>
      </c>
      <c r="H15" s="121">
        <f t="shared" si="1"/>
        <v>0.7625633598841418</v>
      </c>
      <c r="I15" s="121">
        <f>I7/I6</f>
        <v>0.7442672303356392</v>
      </c>
      <c r="J15" s="121">
        <f>J7/J6</f>
        <v>0.7476162628086145</v>
      </c>
      <c r="K15" s="121">
        <f>K7/K6</f>
        <v>0.7611626348695091</v>
      </c>
      <c r="L15" s="121">
        <f>L7/L6</f>
        <v>0.7685339035702418</v>
      </c>
    </row>
    <row r="16" spans="2:12" ht="15.75">
      <c r="B16" s="120" t="s">
        <v>63</v>
      </c>
      <c r="C16" s="121">
        <f aca="true" t="shared" si="2" ref="C16:H16">C8/C6</f>
        <v>0.39138943248532293</v>
      </c>
      <c r="D16" s="121">
        <f t="shared" si="2"/>
        <v>0.38739997459672293</v>
      </c>
      <c r="E16" s="121">
        <f t="shared" si="2"/>
        <v>0.27404304844133787</v>
      </c>
      <c r="F16" s="121">
        <f t="shared" si="2"/>
        <v>0.2180327868852459</v>
      </c>
      <c r="G16" s="121">
        <f t="shared" si="2"/>
        <v>0.25195145749481646</v>
      </c>
      <c r="H16" s="121">
        <f t="shared" si="2"/>
        <v>0.21524257784214337</v>
      </c>
      <c r="I16" s="121">
        <f>I8/I6</f>
        <v>0.1641045349730976</v>
      </c>
      <c r="J16" s="121">
        <f>J8/J6</f>
        <v>0.13165857255460345</v>
      </c>
      <c r="K16" s="121">
        <f>K8/K6</f>
        <v>0.11395389440011673</v>
      </c>
      <c r="L16" s="121">
        <f>L8/L6</f>
        <v>0.10813310022973226</v>
      </c>
    </row>
    <row r="17" spans="2:12" ht="15.75">
      <c r="B17" s="120" t="s">
        <v>64</v>
      </c>
      <c r="C17" s="121">
        <f aca="true" t="shared" si="3" ref="C17:H17">C9/C6</f>
        <v>0.40117416829745595</v>
      </c>
      <c r="D17" s="121">
        <f t="shared" si="3"/>
        <v>0.24145814810110505</v>
      </c>
      <c r="E17" s="121">
        <f t="shared" si="3"/>
        <v>0.14150771042107899</v>
      </c>
      <c r="F17" s="121">
        <f t="shared" si="3"/>
        <v>0.1102639344262295</v>
      </c>
      <c r="G17" s="121">
        <f t="shared" si="3"/>
        <v>0.16377363093060132</v>
      </c>
      <c r="H17" s="121">
        <f t="shared" si="3"/>
        <v>0.22559739319333816</v>
      </c>
      <c r="I17" s="121">
        <f>I9/I6</f>
        <v>0.1691647450678965</v>
      </c>
      <c r="J17" s="121">
        <f>J9/J6</f>
        <v>0.10302829972793612</v>
      </c>
      <c r="K17" s="121">
        <f>K9/K6</f>
        <v>0.07295287971443656</v>
      </c>
      <c r="L17" s="121">
        <f>L9/L6</f>
        <v>0.06084292959211686</v>
      </c>
    </row>
    <row r="18" spans="2:12" ht="15.75">
      <c r="B18" s="117"/>
      <c r="C18" s="118"/>
      <c r="D18" s="118"/>
      <c r="E18" s="118"/>
      <c r="F18" s="118"/>
      <c r="G18" s="119"/>
      <c r="H18" s="119"/>
      <c r="I18" s="119"/>
      <c r="J18" s="119"/>
      <c r="K18" s="119"/>
      <c r="L18" s="119"/>
    </row>
    <row r="19" spans="2:12" ht="15.75">
      <c r="B19" s="111" t="s">
        <v>65</v>
      </c>
      <c r="C19" s="112">
        <v>0.8</v>
      </c>
      <c r="D19" s="112">
        <v>0.8</v>
      </c>
      <c r="E19" s="112">
        <v>1.9</v>
      </c>
      <c r="F19" s="112">
        <v>25.5</v>
      </c>
      <c r="G19" s="113">
        <v>133</v>
      </c>
      <c r="H19" s="113">
        <v>822.4</v>
      </c>
      <c r="I19" s="113">
        <v>540.3</v>
      </c>
      <c r="J19" s="113">
        <v>738.2</v>
      </c>
      <c r="K19" s="113">
        <v>1102.273</v>
      </c>
      <c r="L19" s="113">
        <v>1302.6</v>
      </c>
    </row>
    <row r="20" spans="2:12" ht="15.75">
      <c r="B20" s="111" t="s">
        <v>66</v>
      </c>
      <c r="C20" s="112">
        <v>0.2</v>
      </c>
      <c r="D20" s="112">
        <v>5.4</v>
      </c>
      <c r="E20" s="112">
        <v>123.5</v>
      </c>
      <c r="F20" s="112">
        <v>347.9</v>
      </c>
      <c r="G20" s="113">
        <v>573</v>
      </c>
      <c r="H20" s="113">
        <v>278</v>
      </c>
      <c r="I20" s="113">
        <v>456.3</v>
      </c>
      <c r="J20" s="113">
        <v>562.7</v>
      </c>
      <c r="K20" s="113">
        <v>292.55</v>
      </c>
      <c r="L20" s="113">
        <v>476.6</v>
      </c>
    </row>
    <row r="21" spans="2:12" ht="15.75">
      <c r="B21" s="111" t="s">
        <v>67</v>
      </c>
      <c r="C21" s="112">
        <v>-0.9</v>
      </c>
      <c r="D21" s="112">
        <v>-1.7</v>
      </c>
      <c r="E21" s="112">
        <v>-93.2</v>
      </c>
      <c r="F21" s="112">
        <v>-262.7</v>
      </c>
      <c r="G21" s="113">
        <f>1012-738-G20</f>
        <v>-299</v>
      </c>
      <c r="H21" s="113">
        <f>1361.129-485.383-272.683-131.117-H19</f>
        <v>-350.45400000000006</v>
      </c>
      <c r="I21" s="113">
        <v>-170.152</v>
      </c>
      <c r="J21" s="113">
        <v>103.557</v>
      </c>
      <c r="K21" s="113">
        <v>456.849</v>
      </c>
      <c r="L21" s="113">
        <v>307.164</v>
      </c>
    </row>
    <row r="22" spans="2:12" ht="16.5" thickBot="1">
      <c r="B22" s="122" t="s">
        <v>68</v>
      </c>
      <c r="C22" s="123">
        <v>1.1</v>
      </c>
      <c r="D22" s="123">
        <v>8.4</v>
      </c>
      <c r="E22" s="123">
        <v>149.8</v>
      </c>
      <c r="F22" s="123">
        <v>648.5</v>
      </c>
      <c r="G22" s="124">
        <v>2472</v>
      </c>
      <c r="H22" s="124">
        <v>2135.1</v>
      </c>
      <c r="I22" s="124">
        <v>1637.5</v>
      </c>
      <c r="J22" s="124">
        <v>1990.5</v>
      </c>
      <c r="K22" s="124">
        <v>2162.033</v>
      </c>
      <c r="L22" s="124">
        <v>3248.5</v>
      </c>
    </row>
    <row r="23" spans="2:12" ht="15.75">
      <c r="B23" s="125" t="s">
        <v>69</v>
      </c>
      <c r="C23" s="126">
        <v>0</v>
      </c>
      <c r="D23" s="126">
        <v>0</v>
      </c>
      <c r="E23" s="126">
        <v>76.7</v>
      </c>
      <c r="F23" s="126">
        <v>348.1</v>
      </c>
      <c r="G23" s="127">
        <v>1466</v>
      </c>
      <c r="H23" s="127">
        <v>2127.5</v>
      </c>
      <c r="I23" s="127">
        <v>2156</v>
      </c>
      <c r="J23" s="127">
        <v>2277.3</v>
      </c>
      <c r="K23" s="127">
        <v>1945.439</v>
      </c>
      <c r="L23" s="127">
        <v>1855.3</v>
      </c>
    </row>
    <row r="24" spans="2:12" ht="16.5" thickBot="1">
      <c r="B24" s="122" t="s">
        <v>70</v>
      </c>
      <c r="C24" s="123">
        <v>1</v>
      </c>
      <c r="D24" s="123">
        <v>2.9</v>
      </c>
      <c r="E24" s="123">
        <v>28.6</v>
      </c>
      <c r="F24" s="123">
        <v>138.8</v>
      </c>
      <c r="G24" s="124">
        <v>266</v>
      </c>
      <c r="H24" s="124">
        <v>-967.2</v>
      </c>
      <c r="I24" s="124">
        <v>-1440</v>
      </c>
      <c r="J24" s="124">
        <v>-1352.8</v>
      </c>
      <c r="K24" s="124">
        <v>-1036.107</v>
      </c>
      <c r="L24" s="124">
        <v>-227.2</v>
      </c>
    </row>
    <row r="25" spans="2:12" ht="15.75">
      <c r="B25" s="128" t="s">
        <v>71</v>
      </c>
      <c r="C25" s="128"/>
      <c r="D25" s="128"/>
      <c r="E25" s="129">
        <v>144.9</v>
      </c>
      <c r="F25" s="129">
        <v>159.267</v>
      </c>
      <c r="G25" s="129">
        <v>345.155</v>
      </c>
      <c r="H25" s="129">
        <v>357.14</v>
      </c>
      <c r="I25" s="129">
        <v>373.2</v>
      </c>
      <c r="J25" s="129">
        <v>387.906</v>
      </c>
      <c r="K25" s="129">
        <v>401.075</v>
      </c>
      <c r="L25" s="129">
        <v>408.052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7.28125" style="131" customWidth="1"/>
    <col min="2" max="2" width="1.7109375" style="131" customWidth="1"/>
    <col min="3" max="3" width="6.57421875" style="132" customWidth="1"/>
    <col min="4" max="4" width="7.140625" style="131" customWidth="1"/>
    <col min="5" max="5" width="8.57421875" style="131" customWidth="1"/>
    <col min="6" max="6" width="9.57421875" style="131" customWidth="1"/>
    <col min="7" max="7" width="2.7109375" style="131" customWidth="1"/>
    <col min="8" max="8" width="18.57421875" style="131" customWidth="1"/>
    <col min="9" max="9" width="9.140625" style="131" customWidth="1"/>
    <col min="10" max="10" width="7.8515625" style="131" customWidth="1"/>
    <col min="11" max="16384" width="9.140625" style="0" customWidth="1"/>
  </cols>
  <sheetData>
    <row r="2" ht="16.5">
      <c r="A2" s="130" t="s">
        <v>72</v>
      </c>
    </row>
    <row r="3" spans="1:10" ht="16.5">
      <c r="A3" s="133" t="s">
        <v>73</v>
      </c>
      <c r="B3" s="134"/>
      <c r="C3" s="135"/>
      <c r="D3" s="136" t="s">
        <v>75</v>
      </c>
      <c r="E3" s="136" t="s">
        <v>74</v>
      </c>
      <c r="F3" s="136" t="s">
        <v>74</v>
      </c>
      <c r="I3" s="136" t="s">
        <v>75</v>
      </c>
      <c r="J3" s="136" t="s">
        <v>76</v>
      </c>
    </row>
    <row r="4" spans="1:10" ht="16.5">
      <c r="A4" s="137" t="s">
        <v>77</v>
      </c>
      <c r="B4" s="138"/>
      <c r="C4" s="139"/>
      <c r="D4" s="140"/>
      <c r="E4" s="140" t="s">
        <v>78</v>
      </c>
      <c r="F4" s="140" t="s">
        <v>77</v>
      </c>
      <c r="H4" s="141"/>
      <c r="I4" s="142" t="s">
        <v>79</v>
      </c>
      <c r="J4" s="142" t="s">
        <v>80</v>
      </c>
    </row>
    <row r="5" spans="1:10" ht="16.5">
      <c r="A5" s="143" t="s">
        <v>81</v>
      </c>
      <c r="B5" s="144"/>
      <c r="C5" s="145"/>
      <c r="D5" s="142" t="s">
        <v>79</v>
      </c>
      <c r="E5" s="142" t="s">
        <v>82</v>
      </c>
      <c r="F5" s="142" t="s">
        <v>83</v>
      </c>
      <c r="H5" s="146" t="s">
        <v>84</v>
      </c>
      <c r="I5" s="147">
        <v>21.232</v>
      </c>
      <c r="J5" s="148">
        <v>0.012</v>
      </c>
    </row>
    <row r="6" spans="1:10" ht="16.5">
      <c r="A6" s="149">
        <v>0.014</v>
      </c>
      <c r="B6" s="150" t="s">
        <v>85</v>
      </c>
      <c r="C6" s="151">
        <v>0.083</v>
      </c>
      <c r="D6" s="152">
        <v>9.965</v>
      </c>
      <c r="E6" s="153">
        <v>5</v>
      </c>
      <c r="F6" s="154">
        <v>0.049</v>
      </c>
      <c r="H6" s="155" t="s">
        <v>86</v>
      </c>
      <c r="I6" s="156">
        <v>31.2</v>
      </c>
      <c r="J6" s="157">
        <v>0.051</v>
      </c>
    </row>
    <row r="7" spans="1:10" ht="16.5">
      <c r="A7" s="149">
        <v>0.111</v>
      </c>
      <c r="B7" s="158" t="s">
        <v>85</v>
      </c>
      <c r="C7" s="151">
        <v>1</v>
      </c>
      <c r="D7" s="152">
        <v>11.655</v>
      </c>
      <c r="E7" s="153">
        <v>7.2</v>
      </c>
      <c r="F7" s="154">
        <v>0.554</v>
      </c>
      <c r="H7" s="155" t="s">
        <v>87</v>
      </c>
      <c r="I7" s="156">
        <v>-6.344</v>
      </c>
      <c r="J7" s="157">
        <v>0.023</v>
      </c>
    </row>
    <row r="8" spans="1:10" ht="16.5">
      <c r="A8" s="149">
        <v>1.167</v>
      </c>
      <c r="B8" s="158" t="s">
        <v>85</v>
      </c>
      <c r="C8" s="151">
        <v>5.372</v>
      </c>
      <c r="D8" s="152">
        <v>9.44</v>
      </c>
      <c r="E8" s="153">
        <v>7.9</v>
      </c>
      <c r="F8" s="154">
        <v>3.823</v>
      </c>
      <c r="H8" s="155" t="s">
        <v>88</v>
      </c>
      <c r="I8" s="156">
        <v>-6.054</v>
      </c>
      <c r="J8" s="157">
        <v>0.0325</v>
      </c>
    </row>
    <row r="9" spans="1:10" ht="16.5">
      <c r="A9" s="149">
        <v>6.135</v>
      </c>
      <c r="B9" s="158" t="s">
        <v>85</v>
      </c>
      <c r="C9" s="159">
        <v>12.833</v>
      </c>
      <c r="D9" s="152">
        <v>9.242</v>
      </c>
      <c r="E9" s="153">
        <v>8.3</v>
      </c>
      <c r="F9" s="154">
        <v>7.644</v>
      </c>
      <c r="H9" s="146" t="s">
        <v>89</v>
      </c>
      <c r="I9" s="147">
        <v>40.034</v>
      </c>
      <c r="J9" s="148">
        <v>0.0375</v>
      </c>
    </row>
    <row r="10" spans="1:10" ht="16.5">
      <c r="A10" s="149">
        <v>12.865</v>
      </c>
      <c r="B10" s="158" t="s">
        <v>85</v>
      </c>
      <c r="C10" s="159">
        <v>21.297</v>
      </c>
      <c r="D10" s="152">
        <v>8.207</v>
      </c>
      <c r="E10" s="153">
        <v>8.7</v>
      </c>
      <c r="F10" s="154">
        <v>18.426</v>
      </c>
      <c r="H10" s="155" t="s">
        <v>86</v>
      </c>
      <c r="I10" s="156">
        <v>36.12</v>
      </c>
      <c r="J10" s="157">
        <v>1.1475</v>
      </c>
    </row>
    <row r="11" spans="1:10" ht="16.5">
      <c r="A11" s="149">
        <v>21.328</v>
      </c>
      <c r="B11" s="158" t="s">
        <v>85</v>
      </c>
      <c r="C11" s="159">
        <v>57.953</v>
      </c>
      <c r="D11" s="152">
        <v>12.388</v>
      </c>
      <c r="E11" s="153">
        <v>12.5</v>
      </c>
      <c r="F11" s="154">
        <v>50.778</v>
      </c>
      <c r="H11" s="155" t="s">
        <v>87</v>
      </c>
      <c r="I11" s="156">
        <v>-5.104</v>
      </c>
      <c r="J11" s="157">
        <v>0.2965</v>
      </c>
    </row>
    <row r="12" spans="1:10" ht="16.5">
      <c r="A12" s="149">
        <v>58.094</v>
      </c>
      <c r="B12" s="158" t="s">
        <v>85</v>
      </c>
      <c r="C12" s="159">
        <v>64.875</v>
      </c>
      <c r="D12" s="152">
        <v>9.294</v>
      </c>
      <c r="E12" s="153">
        <v>12.4</v>
      </c>
      <c r="F12" s="154">
        <v>62.425</v>
      </c>
      <c r="H12" s="155" t="s">
        <v>88</v>
      </c>
      <c r="I12" s="156">
        <v>-16.386</v>
      </c>
      <c r="J12" s="157">
        <v>0.0315</v>
      </c>
    </row>
    <row r="13" spans="1:10" ht="16.5">
      <c r="A13" s="149">
        <v>64.938</v>
      </c>
      <c r="B13" s="158" t="s">
        <v>85</v>
      </c>
      <c r="C13" s="159">
        <v>87.75</v>
      </c>
      <c r="D13" s="152">
        <v>8.67</v>
      </c>
      <c r="E13" s="153">
        <v>9.4</v>
      </c>
      <c r="F13" s="154">
        <v>72.564</v>
      </c>
      <c r="H13" s="146" t="s">
        <v>90</v>
      </c>
      <c r="I13" s="147">
        <v>54.664</v>
      </c>
      <c r="J13" s="148">
        <v>0.751</v>
      </c>
    </row>
    <row r="14" spans="1:10" ht="16.5">
      <c r="A14" s="149">
        <v>87.781</v>
      </c>
      <c r="B14" s="158" t="s">
        <v>85</v>
      </c>
      <c r="C14" s="160">
        <v>104.063</v>
      </c>
      <c r="D14" s="152">
        <v>1.338</v>
      </c>
      <c r="E14" s="153">
        <v>9.5</v>
      </c>
      <c r="F14" s="154">
        <v>91.654</v>
      </c>
      <c r="H14" s="155" t="s">
        <v>86</v>
      </c>
      <c r="I14" s="156">
        <v>39.548</v>
      </c>
      <c r="J14" s="157">
        <v>12.734</v>
      </c>
    </row>
    <row r="15" spans="1:10" ht="16.5">
      <c r="A15" s="161">
        <v>104.969</v>
      </c>
      <c r="B15" s="158" t="s">
        <v>85</v>
      </c>
      <c r="C15" s="160">
        <v>104.969</v>
      </c>
      <c r="D15" s="152">
        <v>0.143</v>
      </c>
      <c r="E15" s="153">
        <v>9</v>
      </c>
      <c r="F15" s="154">
        <v>104.969</v>
      </c>
      <c r="H15" s="155" t="s">
        <v>87</v>
      </c>
      <c r="I15" s="156">
        <v>-7.536</v>
      </c>
      <c r="J15" s="157">
        <v>4.049</v>
      </c>
    </row>
    <row r="16" spans="3:10" ht="16.5">
      <c r="C16" s="131"/>
      <c r="H16" s="155" t="s">
        <v>88</v>
      </c>
      <c r="I16" s="156">
        <v>-10.666</v>
      </c>
      <c r="J16" s="157">
        <v>0.554</v>
      </c>
    </row>
    <row r="17" spans="2:10" ht="17.25" thickBot="1">
      <c r="B17" s="162" t="s">
        <v>12</v>
      </c>
      <c r="C17" s="163"/>
      <c r="D17" s="162">
        <f>SUM(D6:D15)</f>
        <v>80.34199999999998</v>
      </c>
      <c r="E17" s="164">
        <v>9</v>
      </c>
      <c r="F17" s="165">
        <v>27.755</v>
      </c>
      <c r="H17" s="166" t="s">
        <v>91</v>
      </c>
      <c r="I17" s="147">
        <v>76.01</v>
      </c>
      <c r="J17" s="148">
        <v>6.6875</v>
      </c>
    </row>
    <row r="18" spans="3:10" ht="16.5">
      <c r="C18" s="131"/>
      <c r="H18" s="155" t="s">
        <v>86</v>
      </c>
      <c r="I18" s="156">
        <v>31.739</v>
      </c>
      <c r="J18" s="157">
        <v>63.602</v>
      </c>
    </row>
    <row r="19" spans="8:10" ht="16.5">
      <c r="H19" s="155" t="s">
        <v>87</v>
      </c>
      <c r="I19" s="156">
        <v>-11.281</v>
      </c>
      <c r="J19" s="157">
        <v>3.86</v>
      </c>
    </row>
    <row r="20" spans="8:10" ht="16.5">
      <c r="H20" s="155" t="s">
        <v>88</v>
      </c>
      <c r="I20" s="156">
        <v>-16.125</v>
      </c>
      <c r="J20" s="157">
        <v>19.703</v>
      </c>
    </row>
    <row r="21" spans="8:10" ht="16.5">
      <c r="H21" s="166" t="s">
        <v>92</v>
      </c>
      <c r="I21" s="147">
        <v>80.343</v>
      </c>
      <c r="J21" s="148">
        <v>27.755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7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4.7109375" style="0" customWidth="1"/>
    <col min="2" max="2" width="15.8515625" style="0" customWidth="1"/>
    <col min="3" max="18" width="7.57421875" style="0" customWidth="1"/>
    <col min="19" max="16384" width="9.140625" style="0" customWidth="1"/>
  </cols>
  <sheetData>
    <row r="2" ht="15">
      <c r="B2" s="94" t="s">
        <v>93</v>
      </c>
    </row>
    <row r="4" spans="2:18" ht="15">
      <c r="B4" s="167" t="s">
        <v>53</v>
      </c>
      <c r="C4" s="167">
        <v>1995</v>
      </c>
      <c r="D4" s="167">
        <f>C4+1</f>
        <v>1996</v>
      </c>
      <c r="E4" s="167">
        <f aca="true" t="shared" si="0" ref="E4:R4">D4+1</f>
        <v>1997</v>
      </c>
      <c r="F4" s="167">
        <f t="shared" si="0"/>
        <v>1998</v>
      </c>
      <c r="G4" s="167">
        <f t="shared" si="0"/>
        <v>1999</v>
      </c>
      <c r="H4" s="167">
        <f t="shared" si="0"/>
        <v>2000</v>
      </c>
      <c r="I4" s="167">
        <f t="shared" si="0"/>
        <v>2001</v>
      </c>
      <c r="J4" s="167">
        <f t="shared" si="0"/>
        <v>2002</v>
      </c>
      <c r="K4" s="167">
        <f t="shared" si="0"/>
        <v>2003</v>
      </c>
      <c r="L4" s="167">
        <f t="shared" si="0"/>
        <v>2004</v>
      </c>
      <c r="M4" s="167">
        <f t="shared" si="0"/>
        <v>2005</v>
      </c>
      <c r="N4" s="167">
        <f t="shared" si="0"/>
        <v>2006</v>
      </c>
      <c r="O4" s="167">
        <f t="shared" si="0"/>
        <v>2007</v>
      </c>
      <c r="P4" s="167">
        <f t="shared" si="0"/>
        <v>2008</v>
      </c>
      <c r="Q4" s="167">
        <f t="shared" si="0"/>
        <v>2009</v>
      </c>
      <c r="R4" s="167">
        <f t="shared" si="0"/>
        <v>2010</v>
      </c>
    </row>
    <row r="5" spans="2:18" ht="15">
      <c r="B5" s="167" t="s">
        <v>54</v>
      </c>
      <c r="C5" s="167">
        <v>0.5</v>
      </c>
      <c r="D5" s="167">
        <v>15.7</v>
      </c>
      <c r="E5" s="167">
        <v>148</v>
      </c>
      <c r="F5" s="167">
        <v>610</v>
      </c>
      <c r="G5" s="168">
        <v>1542</v>
      </c>
      <c r="H5" s="168">
        <v>3250</v>
      </c>
      <c r="I5" s="168">
        <v>6500</v>
      </c>
      <c r="J5" s="168">
        <v>11375</v>
      </c>
      <c r="K5" s="168">
        <v>17063</v>
      </c>
      <c r="L5" s="168">
        <v>22181</v>
      </c>
      <c r="M5" s="168">
        <v>27771</v>
      </c>
      <c r="N5" s="168">
        <v>33436</v>
      </c>
      <c r="O5" s="168">
        <v>38652</v>
      </c>
      <c r="P5" s="168">
        <v>42827</v>
      </c>
      <c r="Q5" s="168">
        <v>45396</v>
      </c>
      <c r="R5" s="168">
        <v>48120</v>
      </c>
    </row>
    <row r="6" spans="2:18" ht="15">
      <c r="B6" s="167" t="s">
        <v>61</v>
      </c>
      <c r="C6" s="167">
        <v>-0.3</v>
      </c>
      <c r="D6" s="167">
        <v>-6.2</v>
      </c>
      <c r="E6" s="167">
        <v>-31</v>
      </c>
      <c r="F6" s="167">
        <v>-125</v>
      </c>
      <c r="G6" s="168">
        <v>-425</v>
      </c>
      <c r="H6" s="168">
        <v>-399</v>
      </c>
      <c r="I6" s="168">
        <v>-322</v>
      </c>
      <c r="J6" s="168">
        <v>169</v>
      </c>
      <c r="K6" s="168">
        <v>540</v>
      </c>
      <c r="L6" s="168">
        <v>649</v>
      </c>
      <c r="M6" s="168">
        <v>918</v>
      </c>
      <c r="N6" s="168">
        <v>1335</v>
      </c>
      <c r="O6" s="168">
        <v>1533</v>
      </c>
      <c r="P6" s="168">
        <v>1962</v>
      </c>
      <c r="Q6" s="168">
        <v>2321</v>
      </c>
      <c r="R6" s="168">
        <v>2799</v>
      </c>
    </row>
    <row r="7" spans="2:18" ht="15">
      <c r="B7" s="167" t="s">
        <v>94</v>
      </c>
      <c r="C7" s="169">
        <f>C6/C5</f>
        <v>-0.6</v>
      </c>
      <c r="D7" s="169">
        <f aca="true" t="shared" si="1" ref="D7:R7">D6/D5</f>
        <v>-0.39490445859872614</v>
      </c>
      <c r="E7" s="169">
        <f t="shared" si="1"/>
        <v>-0.20945945945945946</v>
      </c>
      <c r="F7" s="169">
        <f t="shared" si="1"/>
        <v>-0.20491803278688525</v>
      </c>
      <c r="G7" s="169">
        <f t="shared" si="1"/>
        <v>-0.27561608300907914</v>
      </c>
      <c r="H7" s="169">
        <f t="shared" si="1"/>
        <v>-0.12276923076923077</v>
      </c>
      <c r="I7" s="170">
        <f t="shared" si="1"/>
        <v>-0.04953846153846154</v>
      </c>
      <c r="J7" s="170">
        <f t="shared" si="1"/>
        <v>0.014857142857142857</v>
      </c>
      <c r="K7" s="170">
        <f t="shared" si="1"/>
        <v>0.03164742425130399</v>
      </c>
      <c r="L7" s="170">
        <f t="shared" si="1"/>
        <v>0.02925927595690005</v>
      </c>
      <c r="M7" s="170">
        <f t="shared" si="1"/>
        <v>0.03305606568002593</v>
      </c>
      <c r="N7" s="170">
        <f t="shared" si="1"/>
        <v>0.03992702476372772</v>
      </c>
      <c r="O7" s="170">
        <f t="shared" si="1"/>
        <v>0.03966159577770879</v>
      </c>
      <c r="P7" s="170">
        <f t="shared" si="1"/>
        <v>0.04581222126228781</v>
      </c>
      <c r="Q7" s="170">
        <f t="shared" si="1"/>
        <v>0.051127852674244426</v>
      </c>
      <c r="R7" s="170">
        <f t="shared" si="1"/>
        <v>0.05816708229426434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5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9.140625" style="0" customWidth="1"/>
    <col min="2" max="2" width="18.421875" style="0" customWidth="1"/>
    <col min="3" max="16384" width="9.140625" style="0" customWidth="1"/>
  </cols>
  <sheetData>
    <row r="2" ht="15">
      <c r="B2" s="94" t="s">
        <v>95</v>
      </c>
    </row>
    <row r="3" ht="15">
      <c r="B3" s="94"/>
    </row>
    <row r="4" spans="2:12" s="191" customFormat="1" ht="12.75">
      <c r="B4" s="190" t="s">
        <v>213</v>
      </c>
      <c r="C4" s="187">
        <v>1.5</v>
      </c>
      <c r="D4" s="188">
        <v>1</v>
      </c>
      <c r="E4" s="188">
        <v>0.75</v>
      </c>
      <c r="F4" s="188">
        <v>0.5</v>
      </c>
      <c r="G4" s="188">
        <v>0.3</v>
      </c>
      <c r="H4" s="188">
        <v>0.252</v>
      </c>
      <c r="I4" s="188">
        <v>0.204</v>
      </c>
      <c r="J4" s="188">
        <v>0.156</v>
      </c>
      <c r="K4" s="189">
        <v>0.108</v>
      </c>
      <c r="L4" s="188">
        <v>0.06</v>
      </c>
    </row>
    <row r="5" spans="2:12" ht="15">
      <c r="B5" s="171"/>
      <c r="C5" s="172"/>
      <c r="D5" s="173"/>
      <c r="E5" s="173"/>
      <c r="F5" s="171"/>
      <c r="G5" s="171"/>
      <c r="H5" s="171"/>
      <c r="I5" s="171"/>
      <c r="J5" s="171"/>
      <c r="K5" s="171"/>
      <c r="L5" s="174"/>
    </row>
    <row r="6" spans="2:12" ht="15">
      <c r="B6" s="175"/>
      <c r="C6" s="176">
        <v>2000</v>
      </c>
      <c r="D6" s="176">
        <f aca="true" t="shared" si="0" ref="D6:L6">C6+1</f>
        <v>2001</v>
      </c>
      <c r="E6" s="176">
        <f t="shared" si="0"/>
        <v>2002</v>
      </c>
      <c r="F6" s="176">
        <f t="shared" si="0"/>
        <v>2003</v>
      </c>
      <c r="G6" s="176">
        <f t="shared" si="0"/>
        <v>2004</v>
      </c>
      <c r="H6" s="176">
        <f t="shared" si="0"/>
        <v>2005</v>
      </c>
      <c r="I6" s="176">
        <f t="shared" si="0"/>
        <v>2006</v>
      </c>
      <c r="J6" s="176">
        <f t="shared" si="0"/>
        <v>2007</v>
      </c>
      <c r="K6" s="176">
        <f t="shared" si="0"/>
        <v>2008</v>
      </c>
      <c r="L6" s="177">
        <f t="shared" si="0"/>
        <v>2009</v>
      </c>
    </row>
    <row r="7" spans="2:12" ht="15">
      <c r="B7" s="178" t="s">
        <v>54</v>
      </c>
      <c r="C7" s="179">
        <v>2793</v>
      </c>
      <c r="D7" s="179">
        <f aca="true" t="shared" si="1" ref="D7:L7">C7*(1+D4)</f>
        <v>5586</v>
      </c>
      <c r="E7" s="179">
        <f t="shared" si="1"/>
        <v>9775.5</v>
      </c>
      <c r="F7" s="179">
        <f t="shared" si="1"/>
        <v>14663.25</v>
      </c>
      <c r="G7" s="179">
        <f t="shared" si="1"/>
        <v>19062.225000000002</v>
      </c>
      <c r="H7" s="179">
        <f t="shared" si="1"/>
        <v>23865.905700000003</v>
      </c>
      <c r="I7" s="179">
        <f t="shared" si="1"/>
        <v>28734.5504628</v>
      </c>
      <c r="J7" s="179">
        <f t="shared" si="1"/>
        <v>33217.1403349968</v>
      </c>
      <c r="K7" s="179">
        <f t="shared" si="1"/>
        <v>36804.59149117646</v>
      </c>
      <c r="L7" s="179">
        <f t="shared" si="1"/>
        <v>39012.86698064705</v>
      </c>
    </row>
    <row r="8" spans="2:12" ht="15">
      <c r="B8" s="178" t="s">
        <v>96</v>
      </c>
      <c r="C8" s="179">
        <v>-373</v>
      </c>
      <c r="D8" s="179">
        <v>-94</v>
      </c>
      <c r="E8" s="179">
        <v>407</v>
      </c>
      <c r="F8" s="179">
        <v>1038</v>
      </c>
      <c r="G8" s="179">
        <v>1628</v>
      </c>
      <c r="H8" s="179">
        <v>2212</v>
      </c>
      <c r="I8" s="179">
        <v>2768</v>
      </c>
      <c r="J8" s="179">
        <v>3261</v>
      </c>
      <c r="K8" s="179">
        <v>3646</v>
      </c>
      <c r="L8" s="179">
        <v>3883</v>
      </c>
    </row>
    <row r="9" spans="2:12" ht="15">
      <c r="B9" s="178" t="s">
        <v>97</v>
      </c>
      <c r="C9" s="179">
        <v>0</v>
      </c>
      <c r="D9" s="179">
        <v>0</v>
      </c>
      <c r="E9" s="179">
        <v>0</v>
      </c>
      <c r="F9" s="179">
        <v>167</v>
      </c>
      <c r="G9" s="179">
        <v>570</v>
      </c>
      <c r="H9" s="179">
        <v>774</v>
      </c>
      <c r="I9" s="179">
        <v>969</v>
      </c>
      <c r="J9" s="179">
        <v>1141</v>
      </c>
      <c r="K9" s="179">
        <v>1276</v>
      </c>
      <c r="L9" s="180">
        <v>1359</v>
      </c>
    </row>
    <row r="10" spans="2:12" ht="15">
      <c r="B10" s="178" t="s">
        <v>98</v>
      </c>
      <c r="C10" s="179">
        <v>46</v>
      </c>
      <c r="D10" s="179">
        <v>60</v>
      </c>
      <c r="E10" s="179">
        <v>75</v>
      </c>
      <c r="F10" s="179">
        <v>90</v>
      </c>
      <c r="G10" s="179">
        <v>104</v>
      </c>
      <c r="H10" s="179">
        <v>115</v>
      </c>
      <c r="I10" s="179">
        <v>122</v>
      </c>
      <c r="J10" s="179">
        <v>130</v>
      </c>
      <c r="K10" s="179">
        <v>138</v>
      </c>
      <c r="L10" s="180">
        <v>146</v>
      </c>
    </row>
    <row r="11" spans="2:12" ht="15">
      <c r="B11" s="178" t="s">
        <v>99</v>
      </c>
      <c r="C11" s="179">
        <v>554</v>
      </c>
      <c r="D11" s="179">
        <v>907</v>
      </c>
      <c r="E11" s="179">
        <v>1345</v>
      </c>
      <c r="F11" s="179">
        <v>1572</v>
      </c>
      <c r="G11" s="179">
        <v>1438</v>
      </c>
      <c r="H11" s="179">
        <v>1572</v>
      </c>
      <c r="I11" s="179">
        <v>1599</v>
      </c>
      <c r="J11" s="179">
        <v>1489</v>
      </c>
      <c r="K11" s="179">
        <v>1226</v>
      </c>
      <c r="L11" s="180">
        <v>815</v>
      </c>
    </row>
    <row r="12" spans="2:12" ht="15">
      <c r="B12" s="178" t="s">
        <v>100</v>
      </c>
      <c r="C12" s="179">
        <v>50</v>
      </c>
      <c r="D12" s="179">
        <v>84</v>
      </c>
      <c r="E12" s="179">
        <v>126</v>
      </c>
      <c r="F12" s="179">
        <v>147</v>
      </c>
      <c r="G12" s="179">
        <v>132</v>
      </c>
      <c r="H12" s="179">
        <v>144</v>
      </c>
      <c r="I12" s="179">
        <v>146</v>
      </c>
      <c r="J12" s="179">
        <v>134</v>
      </c>
      <c r="K12" s="179">
        <v>108</v>
      </c>
      <c r="L12" s="180">
        <v>66</v>
      </c>
    </row>
    <row r="13" spans="2:12" ht="15">
      <c r="B13" s="181" t="s">
        <v>101</v>
      </c>
      <c r="C13" s="182">
        <v>-931</v>
      </c>
      <c r="D13" s="182">
        <v>-1024</v>
      </c>
      <c r="E13" s="182">
        <v>-989</v>
      </c>
      <c r="F13" s="182">
        <v>-758</v>
      </c>
      <c r="G13" s="182">
        <v>-408</v>
      </c>
      <c r="H13" s="182">
        <v>-163</v>
      </c>
      <c r="I13" s="182">
        <v>177</v>
      </c>
      <c r="J13" s="182">
        <v>625</v>
      </c>
      <c r="K13" s="182">
        <v>1174</v>
      </c>
      <c r="L13" s="182">
        <v>1788</v>
      </c>
    </row>
    <row r="14" spans="2:12" ht="15">
      <c r="B14" s="183" t="s">
        <v>102</v>
      </c>
      <c r="C14" s="184">
        <v>0.129</v>
      </c>
      <c r="D14" s="184">
        <v>0.129</v>
      </c>
      <c r="E14" s="184">
        <v>0.129</v>
      </c>
      <c r="F14" s="184">
        <v>0.129</v>
      </c>
      <c r="G14" s="184">
        <v>0.129</v>
      </c>
      <c r="H14" s="185">
        <v>0.1242</v>
      </c>
      <c r="I14" s="185">
        <v>0.1194</v>
      </c>
      <c r="J14" s="185">
        <v>0.1146</v>
      </c>
      <c r="K14" s="185">
        <v>0.1098</v>
      </c>
      <c r="L14" s="185">
        <v>0.105</v>
      </c>
    </row>
    <row r="15" spans="2:12" ht="15">
      <c r="B15" s="183" t="s">
        <v>103</v>
      </c>
      <c r="C15" s="184">
        <v>0.08</v>
      </c>
      <c r="D15" s="184">
        <v>0.08</v>
      </c>
      <c r="E15" s="184">
        <v>0.08</v>
      </c>
      <c r="F15" s="184">
        <v>0.08</v>
      </c>
      <c r="G15" s="184">
        <v>0.08</v>
      </c>
      <c r="H15" s="184">
        <v>0.078</v>
      </c>
      <c r="I15" s="184">
        <v>0.0775</v>
      </c>
      <c r="J15" s="184">
        <v>0.0767</v>
      </c>
      <c r="K15" s="184">
        <v>0.075</v>
      </c>
      <c r="L15" s="184">
        <v>0.07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9.140625" style="0" customWidth="1"/>
    <col min="2" max="2" width="15.140625" style="0" customWidth="1"/>
    <col min="3" max="7" width="9.140625" style="0" customWidth="1"/>
    <col min="8" max="8" width="16.140625" style="0" customWidth="1"/>
    <col min="9" max="9" width="10.28125" style="0" customWidth="1"/>
    <col min="10" max="16384" width="9.140625" style="0" customWidth="1"/>
  </cols>
  <sheetData>
    <row r="2" ht="17.25" thickBot="1">
      <c r="B2" s="130" t="s">
        <v>104</v>
      </c>
    </row>
    <row r="3" spans="2:10" ht="15.75" customHeight="1" thickBot="1">
      <c r="B3" s="49"/>
      <c r="C3" s="285" t="s">
        <v>105</v>
      </c>
      <c r="D3" s="286"/>
      <c r="E3" s="286"/>
      <c r="F3" s="287"/>
      <c r="G3" s="3" t="s">
        <v>106</v>
      </c>
      <c r="H3" s="3" t="s">
        <v>107</v>
      </c>
      <c r="I3" s="3" t="s">
        <v>108</v>
      </c>
      <c r="J3" s="3" t="s">
        <v>109</v>
      </c>
    </row>
    <row r="4" spans="2:10" ht="15.75" customHeight="1" thickBot="1">
      <c r="B4" s="40"/>
      <c r="C4" s="7" t="s">
        <v>110</v>
      </c>
      <c r="D4" s="32" t="s">
        <v>111</v>
      </c>
      <c r="E4" s="32" t="s">
        <v>112</v>
      </c>
      <c r="F4" s="7" t="s">
        <v>12</v>
      </c>
      <c r="G4" s="7" t="s">
        <v>113</v>
      </c>
      <c r="H4" s="7" t="s">
        <v>114</v>
      </c>
      <c r="I4" s="7" t="s">
        <v>115</v>
      </c>
      <c r="J4" s="7" t="s">
        <v>116</v>
      </c>
    </row>
    <row r="5" spans="2:10" ht="15.75" customHeight="1" thickBot="1">
      <c r="B5" s="50" t="s">
        <v>117</v>
      </c>
      <c r="C5" s="51">
        <v>24</v>
      </c>
      <c r="D5" s="51">
        <v>13</v>
      </c>
      <c r="E5" s="51">
        <v>48</v>
      </c>
      <c r="F5" s="51">
        <v>85</v>
      </c>
      <c r="G5" s="52">
        <v>0.14</v>
      </c>
      <c r="H5" s="51">
        <v>79</v>
      </c>
      <c r="I5" s="52">
        <v>0.05</v>
      </c>
      <c r="J5" s="192">
        <v>3.9</v>
      </c>
    </row>
    <row r="6" spans="2:10" ht="15.75" customHeight="1" thickBot="1">
      <c r="B6" s="50" t="s">
        <v>118</v>
      </c>
      <c r="C6" s="51">
        <v>20</v>
      </c>
      <c r="D6" s="51">
        <v>9</v>
      </c>
      <c r="E6" s="51">
        <v>31</v>
      </c>
      <c r="F6" s="51">
        <v>60</v>
      </c>
      <c r="G6" s="52">
        <v>0.11</v>
      </c>
      <c r="H6" s="51">
        <v>37</v>
      </c>
      <c r="I6" s="52">
        <v>0.35</v>
      </c>
      <c r="J6" s="192">
        <v>13</v>
      </c>
    </row>
    <row r="7" spans="2:10" ht="15.75" customHeight="1" thickBot="1">
      <c r="B7" s="50" t="s">
        <v>119</v>
      </c>
      <c r="C7" s="51">
        <v>16</v>
      </c>
      <c r="D7" s="51">
        <v>6</v>
      </c>
      <c r="E7" s="51">
        <v>19</v>
      </c>
      <c r="F7" s="51">
        <v>41</v>
      </c>
      <c r="G7" s="52">
        <v>0.08</v>
      </c>
      <c r="H7" s="51">
        <v>15</v>
      </c>
      <c r="I7" s="52">
        <v>0.35</v>
      </c>
      <c r="J7" s="192">
        <v>5.3</v>
      </c>
    </row>
    <row r="8" spans="2:10" ht="15.75" customHeight="1" thickBot="1">
      <c r="B8" s="53" t="s">
        <v>120</v>
      </c>
      <c r="C8" s="54">
        <v>7</v>
      </c>
      <c r="D8" s="54">
        <v>5</v>
      </c>
      <c r="E8" s="54">
        <v>5</v>
      </c>
      <c r="F8" s="54">
        <v>17</v>
      </c>
      <c r="G8" s="55">
        <v>0.07</v>
      </c>
      <c r="H8" s="54">
        <v>3</v>
      </c>
      <c r="I8" s="55">
        <v>0.25</v>
      </c>
      <c r="J8" s="193">
        <v>0.8</v>
      </c>
    </row>
    <row r="9" spans="2:10" ht="15.75" customHeight="1" thickBot="1" thickTop="1">
      <c r="B9" s="56"/>
      <c r="C9" s="56"/>
      <c r="D9" s="56"/>
      <c r="E9" s="56"/>
      <c r="F9" s="56"/>
      <c r="G9" s="4"/>
      <c r="H9" s="4"/>
      <c r="I9" s="57"/>
      <c r="J9" s="194">
        <f>SUM(J5:J8)</f>
        <v>23</v>
      </c>
    </row>
    <row r="10" ht="15.75" thickTop="1"/>
  </sheetData>
  <sheetProtection/>
  <mergeCells count="1">
    <mergeCell ref="C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9.140625" style="0" customWidth="1"/>
    <col min="2" max="2" width="31.7109375" style="0" customWidth="1"/>
    <col min="3" max="13" width="6.7109375" style="0" customWidth="1"/>
    <col min="14" max="16384" width="9.140625" style="0" customWidth="1"/>
  </cols>
  <sheetData>
    <row r="2" ht="17.25" thickBot="1">
      <c r="B2" s="130" t="s">
        <v>121</v>
      </c>
    </row>
    <row r="3" spans="2:13" ht="15.75" thickBot="1">
      <c r="B3" s="59"/>
      <c r="C3" s="41">
        <v>1999</v>
      </c>
      <c r="D3" s="42">
        <v>2000</v>
      </c>
      <c r="E3" s="42">
        <v>2001</v>
      </c>
      <c r="F3" s="42">
        <v>2002</v>
      </c>
      <c r="G3" s="42">
        <v>2003</v>
      </c>
      <c r="H3" s="42">
        <v>2004</v>
      </c>
      <c r="I3" s="42">
        <v>2005</v>
      </c>
      <c r="J3" s="42">
        <v>2006</v>
      </c>
      <c r="K3" s="42">
        <v>2007</v>
      </c>
      <c r="L3" s="42">
        <v>2008</v>
      </c>
      <c r="M3" s="42">
        <v>2009</v>
      </c>
    </row>
    <row r="4" spans="2:13" ht="15.75" thickBot="1">
      <c r="B4" s="47" t="s">
        <v>54</v>
      </c>
      <c r="C4" s="60">
        <v>1640</v>
      </c>
      <c r="D4" s="60">
        <v>2650</v>
      </c>
      <c r="E4" s="60">
        <v>5300</v>
      </c>
      <c r="F4" s="60">
        <v>9540</v>
      </c>
      <c r="G4" s="60">
        <v>15264</v>
      </c>
      <c r="H4" s="60">
        <v>22133</v>
      </c>
      <c r="I4" s="60">
        <v>29105</v>
      </c>
      <c r="J4" s="60">
        <v>35522</v>
      </c>
      <c r="K4" s="60">
        <v>40222</v>
      </c>
      <c r="L4" s="60">
        <v>43415</v>
      </c>
      <c r="M4" s="60">
        <v>45482</v>
      </c>
    </row>
    <row r="5" spans="2:13" ht="15.75" thickBot="1">
      <c r="B5" s="48" t="s">
        <v>122</v>
      </c>
      <c r="C5" s="60">
        <v>2030</v>
      </c>
      <c r="D5" s="60">
        <v>2518</v>
      </c>
      <c r="E5" s="60">
        <v>5035</v>
      </c>
      <c r="F5" s="60">
        <v>9063</v>
      </c>
      <c r="G5" s="60">
        <v>14501</v>
      </c>
      <c r="H5" s="60">
        <v>21026</v>
      </c>
      <c r="I5" s="60">
        <v>27649</v>
      </c>
      <c r="J5" s="60">
        <v>33746</v>
      </c>
      <c r="K5" s="60">
        <v>38211</v>
      </c>
      <c r="L5" s="60">
        <v>41244</v>
      </c>
      <c r="M5" s="60">
        <v>43208</v>
      </c>
    </row>
    <row r="6" spans="2:13" ht="15.75" thickBot="1">
      <c r="B6" s="48" t="s">
        <v>101</v>
      </c>
      <c r="C6" s="43"/>
      <c r="D6" s="43">
        <v>33</v>
      </c>
      <c r="E6" s="43">
        <v>65</v>
      </c>
      <c r="F6" s="43">
        <v>117</v>
      </c>
      <c r="G6" s="43">
        <v>187</v>
      </c>
      <c r="H6" s="43">
        <v>271</v>
      </c>
      <c r="I6" s="43">
        <v>357</v>
      </c>
      <c r="J6" s="43">
        <v>436</v>
      </c>
      <c r="K6" s="43">
        <v>493</v>
      </c>
      <c r="L6" s="43">
        <v>532</v>
      </c>
      <c r="M6" s="43">
        <v>558</v>
      </c>
    </row>
    <row r="7" spans="2:13" ht="15.75" thickBot="1">
      <c r="B7" s="48" t="s">
        <v>123</v>
      </c>
      <c r="C7" s="43"/>
      <c r="D7" s="43">
        <v>-134</v>
      </c>
      <c r="E7" s="43">
        <v>-10</v>
      </c>
      <c r="F7" s="43">
        <v>34</v>
      </c>
      <c r="G7" s="43">
        <v>97</v>
      </c>
      <c r="H7" s="43">
        <v>173</v>
      </c>
      <c r="I7" s="43">
        <v>250</v>
      </c>
      <c r="J7" s="43">
        <v>321</v>
      </c>
      <c r="K7" s="43">
        <v>279</v>
      </c>
      <c r="L7" s="43">
        <v>318</v>
      </c>
      <c r="M7" s="43">
        <v>420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4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9.140625" style="0" customWidth="1"/>
    <col min="2" max="2" width="36.140625" style="0" customWidth="1"/>
    <col min="3" max="11" width="7.140625" style="0" customWidth="1"/>
    <col min="12" max="16384" width="9.140625" style="0" customWidth="1"/>
  </cols>
  <sheetData>
    <row r="2" ht="15">
      <c r="B2" s="94" t="s">
        <v>124</v>
      </c>
    </row>
    <row r="3" ht="15">
      <c r="B3" s="61"/>
    </row>
    <row r="4" spans="2:11" ht="15">
      <c r="B4" s="195" t="s">
        <v>125</v>
      </c>
      <c r="C4" s="196">
        <v>0.7</v>
      </c>
      <c r="D4" s="196">
        <v>0.8</v>
      </c>
      <c r="E4" s="196">
        <v>0.88</v>
      </c>
      <c r="F4" s="196">
        <v>0.9</v>
      </c>
      <c r="G4" s="196">
        <v>0.92</v>
      </c>
      <c r="H4" s="196">
        <v>0.94</v>
      </c>
      <c r="I4" s="196">
        <v>0.95</v>
      </c>
      <c r="J4" s="196">
        <v>0.96</v>
      </c>
      <c r="K4" s="196">
        <v>0.97</v>
      </c>
    </row>
    <row r="5" spans="2:11" ht="15">
      <c r="B5" s="195" t="s">
        <v>126</v>
      </c>
      <c r="C5" s="197">
        <v>35426</v>
      </c>
      <c r="D5" s="197">
        <v>26816</v>
      </c>
      <c r="E5" s="197">
        <v>18399</v>
      </c>
      <c r="F5" s="197">
        <v>15523</v>
      </c>
      <c r="G5" s="197">
        <v>12311</v>
      </c>
      <c r="H5" s="197">
        <v>9099</v>
      </c>
      <c r="I5" s="197">
        <v>7386</v>
      </c>
      <c r="J5" s="197">
        <v>5944</v>
      </c>
      <c r="K5" s="197">
        <v>4741</v>
      </c>
    </row>
    <row r="6" spans="2:11" ht="15">
      <c r="B6" s="62"/>
      <c r="C6" s="64"/>
      <c r="D6" s="64"/>
      <c r="E6" s="64"/>
      <c r="F6" s="64"/>
      <c r="G6" s="64"/>
      <c r="H6" s="64"/>
      <c r="I6" s="64"/>
      <c r="J6" s="64"/>
      <c r="K6" s="64"/>
    </row>
    <row r="7" spans="2:11" ht="15">
      <c r="B7" s="195" t="s">
        <v>127</v>
      </c>
      <c r="C7" s="196">
        <v>-1</v>
      </c>
      <c r="D7" s="196">
        <v>-0.7</v>
      </c>
      <c r="E7" s="196">
        <v>-0.5</v>
      </c>
      <c r="F7" s="196">
        <v>-0.3</v>
      </c>
      <c r="G7" s="196">
        <v>0</v>
      </c>
      <c r="H7" s="196">
        <v>0.5</v>
      </c>
      <c r="I7" s="196">
        <v>1</v>
      </c>
      <c r="J7" s="64"/>
      <c r="K7" s="64"/>
    </row>
    <row r="8" spans="2:11" ht="15">
      <c r="B8" s="195" t="s">
        <v>126</v>
      </c>
      <c r="C8" s="197">
        <v>12195</v>
      </c>
      <c r="D8" s="197">
        <v>10670</v>
      </c>
      <c r="E8" s="197">
        <v>9865</v>
      </c>
      <c r="F8" s="197">
        <v>8817</v>
      </c>
      <c r="G8" s="197">
        <v>7368</v>
      </c>
      <c r="H8" s="197">
        <v>5313</v>
      </c>
      <c r="I8" s="197">
        <v>3595</v>
      </c>
      <c r="J8" s="64"/>
      <c r="K8" s="64"/>
    </row>
    <row r="9" spans="2:11" ht="15">
      <c r="B9" s="63"/>
      <c r="C9" s="64"/>
      <c r="D9" s="64"/>
      <c r="E9" s="64"/>
      <c r="F9" s="64"/>
      <c r="G9" s="64"/>
      <c r="H9" s="64"/>
      <c r="I9" s="64"/>
      <c r="J9" s="64"/>
      <c r="K9" s="64"/>
    </row>
    <row r="10" spans="2:11" ht="15">
      <c r="B10" s="195" t="s">
        <v>128</v>
      </c>
      <c r="C10" s="196">
        <v>0.02</v>
      </c>
      <c r="D10" s="196">
        <v>0.03</v>
      </c>
      <c r="E10" s="196">
        <v>0.04</v>
      </c>
      <c r="F10" s="196">
        <v>0.05</v>
      </c>
      <c r="G10" s="64"/>
      <c r="H10" s="64"/>
      <c r="I10" s="64"/>
      <c r="J10" s="64"/>
      <c r="K10" s="64"/>
    </row>
    <row r="11" spans="2:11" ht="15">
      <c r="B11" s="195" t="s">
        <v>126</v>
      </c>
      <c r="C11" s="197">
        <v>5021</v>
      </c>
      <c r="D11" s="197">
        <v>6030</v>
      </c>
      <c r="E11" s="197">
        <v>6824</v>
      </c>
      <c r="F11" s="197">
        <v>7368</v>
      </c>
      <c r="G11" s="64"/>
      <c r="H11" s="64"/>
      <c r="I11" s="64"/>
      <c r="J11" s="64"/>
      <c r="K11" s="64"/>
    </row>
    <row r="12" spans="2:11" ht="15">
      <c r="B12" s="63"/>
      <c r="C12" s="64"/>
      <c r="D12" s="64"/>
      <c r="E12" s="64"/>
      <c r="F12" s="64"/>
      <c r="G12" s="64"/>
      <c r="H12" s="64"/>
      <c r="I12" s="64"/>
      <c r="J12" s="64"/>
      <c r="K12" s="64"/>
    </row>
    <row r="13" spans="2:11" ht="15">
      <c r="B13" s="195" t="s">
        <v>129</v>
      </c>
      <c r="C13" s="196">
        <v>0</v>
      </c>
      <c r="D13" s="196">
        <v>0.1</v>
      </c>
      <c r="E13" s="196">
        <v>0.2</v>
      </c>
      <c r="F13" s="196">
        <v>0.25</v>
      </c>
      <c r="G13" s="196">
        <v>0.3</v>
      </c>
      <c r="H13" s="64"/>
      <c r="I13" s="64"/>
      <c r="J13" s="64"/>
      <c r="K13" s="64"/>
    </row>
    <row r="14" spans="2:11" ht="15">
      <c r="B14" s="195" t="s">
        <v>126</v>
      </c>
      <c r="C14" s="197">
        <v>6518</v>
      </c>
      <c r="D14" s="197">
        <v>6693</v>
      </c>
      <c r="E14" s="197">
        <v>7049</v>
      </c>
      <c r="F14" s="197">
        <v>7368</v>
      </c>
      <c r="G14" s="197">
        <v>7691</v>
      </c>
      <c r="H14" s="64"/>
      <c r="I14" s="64"/>
      <c r="J14" s="64"/>
      <c r="K14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2013-10-09T11:07:57Z</dcterms:created>
  <dcterms:modified xsi:type="dcterms:W3CDTF">2019-05-24T19:04:29Z</dcterms:modified>
  <cp:category/>
  <cp:version/>
  <cp:contentType/>
  <cp:contentStatus/>
</cp:coreProperties>
</file>